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FANTAVUELTA!$A$80:$B$87</definedName>
  </definedNames>
  <calcPr/>
</workbook>
</file>

<file path=xl/sharedStrings.xml><?xml version="1.0" encoding="utf-8"?>
<sst xmlns="http://schemas.openxmlformats.org/spreadsheetml/2006/main" count="163" uniqueCount="138">
  <si>
    <t>FANTAVUELTA 2018 (Memorial Armand De Las Cuevas)</t>
  </si>
  <si>
    <t>REGOLAMENTO</t>
  </si>
  <si>
    <t>KALLE</t>
  </si>
  <si>
    <t>TOT</t>
  </si>
  <si>
    <t>ROHAN DENNIS</t>
  </si>
  <si>
    <t>SIMON PHILIP YATES</t>
  </si>
  <si>
    <t>MATTEO TRENTIN</t>
  </si>
  <si>
    <t>DAVIDE VILLELLA</t>
  </si>
  <si>
    <t>BAUKE MOLLEMA</t>
  </si>
  <si>
    <t>GIACOMO NIZZOLO</t>
  </si>
  <si>
    <t>TONY GALLOPIN</t>
  </si>
  <si>
    <t>OMAR FRAILE MATARRANZ</t>
  </si>
  <si>
    <t>TAPPA</t>
  </si>
  <si>
    <t>PARZIALI</t>
  </si>
  <si>
    <t>IASCHI</t>
  </si>
  <si>
    <t>MICHAL KWIATKOWSKI</t>
  </si>
  <si>
    <t>PETER SAGAN</t>
  </si>
  <si>
    <t>RAFAL MAJKA</t>
  </si>
  <si>
    <t>ADAM YATES</t>
  </si>
  <si>
    <t>PIERRE ROLLAND</t>
  </si>
  <si>
    <t>RIT</t>
  </si>
  <si>
    <t>THOMAS DE GENDT</t>
  </si>
  <si>
    <t>DOPING</t>
  </si>
  <si>
    <t>tolti tutti i punti conquistati dal ciclista</t>
  </si>
  <si>
    <t>NACER BOUHANNI</t>
  </si>
  <si>
    <t>DOPING TECNOLOGICO</t>
  </si>
  <si>
    <t>ad esempio bici elettrica</t>
  </si>
  <si>
    <t>PABLO TORRES MUIÑO</t>
  </si>
  <si>
    <t>CARCERE</t>
  </si>
  <si>
    <t>Maglie</t>
  </si>
  <si>
    <t>1°</t>
  </si>
  <si>
    <t>2°</t>
  </si>
  <si>
    <t>3°</t>
  </si>
  <si>
    <t>ROSSA</t>
  </si>
  <si>
    <t>Generale</t>
  </si>
  <si>
    <t>BONAZ</t>
  </si>
  <si>
    <t>PUNTI</t>
  </si>
  <si>
    <t>Punti</t>
  </si>
  <si>
    <t>RICHARD CARAPAZ</t>
  </si>
  <si>
    <t>MONTAGNA</t>
  </si>
  <si>
    <t>Montagna</t>
  </si>
  <si>
    <t>THIBAUT PINOT</t>
  </si>
  <si>
    <t>COMBINATA</t>
  </si>
  <si>
    <t>Combinata</t>
  </si>
  <si>
    <t>MICHAEL WOODS</t>
  </si>
  <si>
    <t>GEORGE BENNETT</t>
  </si>
  <si>
    <t>Maglie finali</t>
  </si>
  <si>
    <t>NAIRO QUINTANA</t>
  </si>
  <si>
    <t>MIGUEL ANGEL LOPEZ MORENO</t>
  </si>
  <si>
    <t>RICHIE PORTE</t>
  </si>
  <si>
    <t>RIGOBERTO URAN</t>
  </si>
  <si>
    <t>MAFFO</t>
  </si>
  <si>
    <t>ELIA VIVIANI</t>
  </si>
  <si>
    <t>ILNUR ZAKARIN</t>
  </si>
  <si>
    <t>DAVID DE LA CRUZ MELGAREJO</t>
  </si>
  <si>
    <t>PELLO BILBAO LOPEZ DE ARMENTIA</t>
  </si>
  <si>
    <t>DANIEL MORENO FERNANDEZ</t>
  </si>
  <si>
    <t>IGOR ANTON HERNANDEZ</t>
  </si>
  <si>
    <t>WILCO KELDERMAN</t>
  </si>
  <si>
    <t>LOUIS MEINTJES</t>
  </si>
  <si>
    <t>ALEX</t>
  </si>
  <si>
    <t>FABIO ARU</t>
  </si>
  <si>
    <t>VALERIO CONTI</t>
  </si>
  <si>
    <t>DANIEL MARTIN</t>
  </si>
  <si>
    <t>STEVEN KRUIJSWIJK</t>
  </si>
  <si>
    <t>VEGARD STAKE LAENGEN</t>
  </si>
  <si>
    <t>VINCENZO NIBALI</t>
  </si>
  <si>
    <t>ALEJANDRO VALVERDE</t>
  </si>
  <si>
    <t>LUKA PIBERNIK</t>
  </si>
  <si>
    <t>LOMBO</t>
  </si>
  <si>
    <t>JELLE WALLAYS</t>
  </si>
  <si>
    <t>NICOLAS ROCHE</t>
  </si>
  <si>
    <t>LUKA MEZGEC</t>
  </si>
  <si>
    <t>DANNY VAN POPPEL</t>
  </si>
  <si>
    <t>DAVIDE FORMOLO</t>
  </si>
  <si>
    <t>GORKA IZAGUIRRE INSAUSTI</t>
  </si>
  <si>
    <t>DANIELE BENNATI</t>
  </si>
  <si>
    <t>TIAGO MACHADO</t>
  </si>
  <si>
    <t>MUSA</t>
  </si>
  <si>
    <t>MAXIME MONFORT</t>
  </si>
  <si>
    <t>ALESSANDRO DE MARCHI</t>
  </si>
  <si>
    <t>LARS BOOM</t>
  </si>
  <si>
    <t>DARIO CATALDO</t>
  </si>
  <si>
    <t>FABIO FELLINE</t>
  </si>
  <si>
    <t>ANDREY AMADOR</t>
  </si>
  <si>
    <t>WINNER ANDREW ANACONA</t>
  </si>
  <si>
    <t>EMANUEL BUCHMANN</t>
  </si>
  <si>
    <t>CLASSIFICA</t>
  </si>
  <si>
    <t>PT</t>
  </si>
  <si>
    <t>DIFF</t>
  </si>
  <si>
    <t>Bonaz</t>
  </si>
  <si>
    <t>Kalle</t>
  </si>
  <si>
    <t>Iaschi</t>
  </si>
  <si>
    <t>Maffo</t>
  </si>
  <si>
    <t>Alex</t>
  </si>
  <si>
    <t>Musa</t>
  </si>
  <si>
    <t>Lombo</t>
  </si>
  <si>
    <t>Carapaz</t>
  </si>
  <si>
    <t>Rohan Dennis</t>
  </si>
  <si>
    <t>Kwiatkovsky</t>
  </si>
  <si>
    <t>Viviani</t>
  </si>
  <si>
    <t>Aru</t>
  </si>
  <si>
    <t>Pinot</t>
  </si>
  <si>
    <t>Yates Simon</t>
  </si>
  <si>
    <t>Sagan</t>
  </si>
  <si>
    <t>Zakarin</t>
  </si>
  <si>
    <t>Conti valerio</t>
  </si>
  <si>
    <t>Woods</t>
  </si>
  <si>
    <t>Trentin</t>
  </si>
  <si>
    <t>Majka</t>
  </si>
  <si>
    <t>De La cruz</t>
  </si>
  <si>
    <t>Martin Daniel</t>
  </si>
  <si>
    <t>Bennet</t>
  </si>
  <si>
    <t>Villella</t>
  </si>
  <si>
    <t>Yates Adam</t>
  </si>
  <si>
    <t>Bilbao</t>
  </si>
  <si>
    <t>Krujswik</t>
  </si>
  <si>
    <t>Quintana</t>
  </si>
  <si>
    <t>Mollema</t>
  </si>
  <si>
    <t>Rolland</t>
  </si>
  <si>
    <t>Daniel Moreno</t>
  </si>
  <si>
    <t>Laengen</t>
  </si>
  <si>
    <t>Miguel angel lopez</t>
  </si>
  <si>
    <t>Nizzolo</t>
  </si>
  <si>
    <t>De gent</t>
  </si>
  <si>
    <t>Anton igor</t>
  </si>
  <si>
    <t>Nibali</t>
  </si>
  <si>
    <t>Porte</t>
  </si>
  <si>
    <t>Gallopin</t>
  </si>
  <si>
    <t>Bouhanni</t>
  </si>
  <si>
    <t>Kelderman</t>
  </si>
  <si>
    <t>Valverde</t>
  </si>
  <si>
    <t>Uran</t>
  </si>
  <si>
    <t>Fraile</t>
  </si>
  <si>
    <t>Torres</t>
  </si>
  <si>
    <t>Mentjes</t>
  </si>
  <si>
    <t>Pibernik</t>
  </si>
  <si>
    <t xml:space="preserve">   b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</si>
</sst>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0">
    <font>
      <sz val="10.0"/>
      <color rgb="FF000000"/>
      <name val="Arial"/>
    </font>
    <font>
      <sz val="9.0"/>
      <color rgb="FFFF0000"/>
      <name val="Arial"/>
    </font>
    <font>
      <b/>
      <sz val="9.0"/>
      <color rgb="FF000000"/>
      <name val="Arial"/>
    </font>
    <font>
      <sz val="9.0"/>
      <color rgb="FF000000"/>
      <name val="Arial"/>
    </font>
    <font>
      <b/>
      <sz val="9.0"/>
      <color rgb="FFFF0000"/>
      <name val="Arial"/>
    </font>
    <font>
      <sz val="9.0"/>
      <name val="Arial"/>
    </font>
    <font>
      <b/>
      <sz val="9.0"/>
      <name val="Arial"/>
    </font>
    <font>
      <sz val="10.0"/>
      <name val="Arial"/>
    </font>
    <font>
      <b/>
      <u/>
      <sz val="9.0"/>
      <color rgb="FF999999"/>
      <name val="Arial"/>
    </font>
    <font>
      <b/>
      <sz val="9.0"/>
      <color rgb="FFFFFFFF"/>
      <name val="Arial"/>
    </font>
    <font>
      <b/>
      <u/>
      <sz val="9.0"/>
      <color rgb="FFFF0000"/>
      <name val="Arial"/>
    </font>
    <font>
      <b/>
      <u/>
      <sz val="9.0"/>
      <color rgb="FF000000"/>
      <name val="Arial"/>
    </font>
    <font>
      <color rgb="FF000000"/>
    </font>
    <font>
      <b/>
      <sz val="9.0"/>
      <color rgb="FF00FF00"/>
      <name val="Arial"/>
    </font>
    <font>
      <b/>
      <u/>
      <sz val="9.0"/>
      <color rgb="FF000000"/>
      <name val="Arial"/>
    </font>
    <font>
      <b/>
      <u/>
      <sz val="9.0"/>
      <color rgb="FF0000FF"/>
      <name val="Arial"/>
    </font>
    <font>
      <b/>
      <sz val="9.0"/>
      <color rgb="FF0000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9.0"/>
      <color rgb="FFFFCC00"/>
      <name val="Arial"/>
    </font>
    <font>
      <b/>
      <u/>
      <sz val="9.0"/>
      <color rgb="FF00FF00"/>
      <name val="Arial"/>
    </font>
    <font>
      <b/>
      <sz val="9.0"/>
      <color rgb="FF00FFFF"/>
      <name val="Arial"/>
    </font>
    <font>
      <u/>
      <sz val="9.0"/>
      <name val="Arial"/>
    </font>
    <font>
      <b/>
      <color rgb="FFFF0000"/>
      <name val="Arial"/>
    </font>
    <font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5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0" fillId="2" fontId="4" numFmtId="0" xfId="0" applyAlignment="1" applyFill="1" applyFont="1">
      <alignment readingOrder="0" shrinkToFit="0" wrapText="0"/>
    </xf>
    <xf borderId="0" fillId="2" fontId="4" numFmtId="0" xfId="0" applyAlignment="1" applyFont="1">
      <alignment horizontal="center" shrinkToFit="0" wrapText="0"/>
    </xf>
    <xf borderId="0" fillId="2" fontId="2" numFmtId="0" xfId="0" applyAlignment="1" applyFont="1">
      <alignment horizontal="center" shrinkToFit="0" wrapText="0"/>
    </xf>
    <xf borderId="0" fillId="2" fontId="4" numFmtId="0" xfId="0" applyAlignment="1" applyFont="1">
      <alignment horizontal="center" shrinkToFit="0" wrapText="0"/>
    </xf>
    <xf borderId="0" fillId="0" fontId="6" numFmtId="0" xfId="0" applyAlignment="1" applyFont="1">
      <alignment horizontal="center" shrinkToFit="0" wrapText="0"/>
    </xf>
    <xf borderId="1" fillId="3" fontId="6" numFmtId="0" xfId="0" applyAlignment="1" applyBorder="1" applyFill="1" applyFont="1">
      <alignment shrinkToFit="0" wrapText="0"/>
    </xf>
    <xf borderId="0" fillId="2" fontId="8" numFmtId="0" xfId="0" applyAlignment="1" applyFont="1">
      <alignment shrinkToFit="0" wrapText="0"/>
    </xf>
    <xf borderId="0" fillId="3" fontId="9" numFmtId="0" xfId="0" applyAlignment="1" applyFill="1" applyFont="1">
      <alignment horizontal="center" shrinkToFit="0" wrapText="0"/>
    </xf>
    <xf borderId="0" fillId="2" fontId="2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readingOrder="0" shrinkToFit="0" wrapText="0"/>
    </xf>
    <xf borderId="0" fillId="4" fontId="2" numFmtId="0" xfId="0" applyAlignment="1" applyFill="1" applyFont="1">
      <alignment horizontal="center" readingOrder="0" shrinkToFit="0" wrapText="0"/>
    </xf>
    <xf borderId="0" fillId="2" fontId="10" numFmtId="0" xfId="0" applyAlignment="1" applyFont="1">
      <alignment shrinkToFit="0" wrapText="0"/>
    </xf>
    <xf borderId="0" fillId="2" fontId="4" numFmtId="0" xfId="0" applyAlignment="1" applyFont="1">
      <alignment horizontal="center" readingOrder="0" shrinkToFit="0" wrapText="0"/>
    </xf>
    <xf borderId="0" fillId="2" fontId="11" numFmtId="0" xfId="0" applyAlignment="1" applyFont="1">
      <alignment shrinkToFit="0" wrapText="0"/>
    </xf>
    <xf borderId="0" fillId="2" fontId="12" numFmtId="0" xfId="0" applyFont="1"/>
    <xf borderId="0" fillId="3" fontId="2" numFmtId="0" xfId="0" applyAlignment="1" applyFont="1">
      <alignment horizontal="center" shrinkToFit="0" wrapText="0"/>
    </xf>
    <xf borderId="0" fillId="2" fontId="2" numFmtId="0" xfId="0" applyAlignment="1" applyFont="1">
      <alignment shrinkToFit="0" wrapText="0"/>
    </xf>
    <xf borderId="0" fillId="2" fontId="4" numFmtId="0" xfId="0" applyAlignment="1" applyFont="1">
      <alignment shrinkToFit="0" wrapText="0"/>
    </xf>
    <xf borderId="0" fillId="2" fontId="13" numFmtId="0" xfId="0" applyAlignment="1" applyFont="1">
      <alignment horizontal="center" readingOrder="0" shrinkToFit="0" wrapText="0"/>
    </xf>
    <xf borderId="0" fillId="2" fontId="14" numFmtId="0" xfId="0" applyAlignment="1" applyFont="1">
      <alignment shrinkToFit="0" wrapText="0"/>
    </xf>
    <xf borderId="1" fillId="5" fontId="6" numFmtId="0" xfId="0" applyAlignment="1" applyBorder="1" applyFill="1" applyFont="1">
      <alignment shrinkToFit="0" wrapText="0"/>
    </xf>
    <xf borderId="1" fillId="6" fontId="7" numFmtId="0" xfId="0" applyAlignment="1" applyBorder="1" applyFill="1" applyFont="1">
      <alignment shrinkToFit="0" wrapText="0"/>
    </xf>
    <xf borderId="0" fillId="2" fontId="15" numFmtId="0" xfId="0" applyAlignment="1" applyFont="1">
      <alignment shrinkToFit="0" wrapText="0"/>
    </xf>
    <xf borderId="0" fillId="2" fontId="16" numFmtId="0" xfId="0" applyAlignment="1" applyFont="1">
      <alignment horizontal="center" readingOrder="0" shrinkToFit="0" wrapText="0"/>
    </xf>
    <xf borderId="0" fillId="2" fontId="16" numFmtId="0" xfId="0" applyAlignment="1" applyFont="1">
      <alignment horizontal="center" shrinkToFit="0" wrapText="0"/>
    </xf>
    <xf borderId="1" fillId="7" fontId="9" numFmtId="0" xfId="0" applyAlignment="1" applyBorder="1" applyFill="1" applyFont="1">
      <alignment shrinkToFit="0" wrapText="0"/>
    </xf>
    <xf borderId="1" fillId="7" fontId="7" numFmtId="0" xfId="0" applyAlignment="1" applyBorder="1" applyFont="1">
      <alignment shrinkToFit="0" wrapText="0"/>
    </xf>
    <xf borderId="0" fillId="0" fontId="17" numFmtId="0" xfId="0" applyAlignment="1" applyFont="1">
      <alignment shrinkToFit="0" wrapText="0"/>
    </xf>
    <xf borderId="0" fillId="3" fontId="2" numFmtId="0" xfId="0" applyAlignment="1" applyFont="1">
      <alignment horizontal="center" shrinkToFit="0" wrapText="0"/>
    </xf>
    <xf borderId="1" fillId="8" fontId="9" numFmtId="0" xfId="0" applyAlignment="1" applyBorder="1" applyFill="1" applyFont="1">
      <alignment shrinkToFit="0" wrapText="0"/>
    </xf>
    <xf borderId="1" fillId="8" fontId="18" numFmtId="0" xfId="0" applyAlignment="1" applyBorder="1" applyFont="1">
      <alignment shrinkToFit="0" wrapText="0"/>
    </xf>
    <xf borderId="1" fillId="7" fontId="19" numFmtId="0" xfId="0" applyAlignment="1" applyBorder="1" applyFont="1">
      <alignment shrinkToFit="0" wrapText="0"/>
    </xf>
    <xf borderId="1" fillId="7" fontId="20" numFmtId="0" xfId="0" applyAlignment="1" applyBorder="1" applyFont="1">
      <alignment shrinkToFit="0" wrapText="0"/>
    </xf>
    <xf borderId="0" fillId="0" fontId="6" numFmtId="0" xfId="0" applyAlignment="1" applyFont="1">
      <alignment horizontal="right" shrinkToFit="0" wrapText="0"/>
    </xf>
    <xf borderId="0" fillId="0" fontId="6" numFmtId="0" xfId="0" applyAlignment="1" applyFont="1">
      <alignment readingOrder="0" shrinkToFit="0" wrapText="0"/>
    </xf>
    <xf borderId="0" fillId="0" fontId="21" numFmtId="0" xfId="0" applyAlignment="1" applyFont="1">
      <alignment readingOrder="0" shrinkToFit="0" wrapText="0"/>
    </xf>
    <xf borderId="0" fillId="0" fontId="16" numFmtId="0" xfId="0" applyAlignment="1" applyFont="1">
      <alignment readingOrder="0" shrinkToFit="0" wrapText="0"/>
    </xf>
    <xf borderId="0" fillId="0" fontId="22" numFmtId="0" xfId="0" applyAlignment="1" applyFont="1">
      <alignment readingOrder="0" shrinkToFit="0" wrapText="0"/>
    </xf>
    <xf borderId="0" fillId="0" fontId="23" numFmtId="0" xfId="0" applyAlignment="1" applyFont="1">
      <alignment readingOrder="0" shrinkToFit="0" wrapText="0"/>
    </xf>
    <xf borderId="0" fillId="0" fontId="6" numFmtId="0" xfId="0" applyAlignment="1" applyFont="1">
      <alignment horizontal="left" shrinkToFit="0" wrapText="0"/>
    </xf>
    <xf borderId="0" fillId="0" fontId="24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22" numFmtId="0" xfId="0" applyAlignment="1" applyFont="1">
      <alignment shrinkToFit="0" wrapText="0"/>
    </xf>
    <xf borderId="0" fillId="0" fontId="23" numFmtId="0" xfId="0" applyAlignment="1" applyFont="1">
      <alignment shrinkToFit="0" wrapText="0"/>
    </xf>
    <xf borderId="0" fillId="2" fontId="25" numFmtId="0" xfId="0" applyAlignment="1" applyFont="1">
      <alignment shrinkToFit="0" wrapText="0"/>
    </xf>
    <xf borderId="0" fillId="2" fontId="26" numFmtId="0" xfId="0" applyAlignment="1" applyFont="1">
      <alignment horizontal="center" readingOrder="0" shrinkToFit="0" wrapText="0"/>
    </xf>
    <xf borderId="0" fillId="2" fontId="13" numFmtId="0" xfId="0" applyAlignment="1" applyFont="1">
      <alignment horizontal="center" shrinkToFit="0" wrapText="0"/>
    </xf>
    <xf borderId="0" fillId="3" fontId="13" numFmtId="0" xfId="0" applyAlignment="1" applyFont="1">
      <alignment horizontal="center" shrinkToFit="0" wrapText="0"/>
    </xf>
    <xf borderId="0" fillId="2" fontId="13" numFmtId="0" xfId="0" applyAlignment="1" applyFont="1">
      <alignment horizontal="center" shrinkToFit="0" wrapText="0"/>
    </xf>
    <xf borderId="0" fillId="2" fontId="2" numFmtId="0" xfId="0" applyAlignment="1" applyFont="1">
      <alignment shrinkToFit="0" wrapText="0"/>
    </xf>
    <xf borderId="0" fillId="2" fontId="4" numFmtId="0" xfId="0" applyAlignment="1" applyFont="1">
      <alignment readingOrder="0" shrinkToFit="0" wrapText="0"/>
    </xf>
    <xf borderId="0" fillId="0" fontId="7" numFmtId="0" xfId="0" applyAlignment="1" applyFont="1">
      <alignment readingOrder="0" shrinkToFit="0" wrapText="0"/>
    </xf>
    <xf borderId="0" fillId="0" fontId="27" numFmtId="0" xfId="0" applyAlignment="1" applyFont="1">
      <alignment shrinkToFit="0" wrapText="0"/>
    </xf>
    <xf borderId="0" fillId="0" fontId="28" numFmtId="0" xfId="0" applyAlignment="1" applyFont="1">
      <alignment readingOrder="0" shrinkToFit="0" vertical="bottom" wrapText="0"/>
    </xf>
    <xf borderId="0" fillId="0" fontId="29" numFmtId="0" xfId="0" applyAlignment="1" applyFont="1">
      <alignment horizontal="right" readingOrder="0" shrinkToFit="0" vertical="bottom" wrapText="0"/>
    </xf>
    <xf borderId="0" fillId="0" fontId="29" numFmtId="0" xfId="0" applyAlignment="1" applyFont="1">
      <alignment readingOrder="0" shrinkToFit="0" vertical="bottom" wrapText="0"/>
    </xf>
    <xf borderId="0" fillId="0" fontId="29" numFmtId="0" xfId="0" applyAlignment="1" applyFont="1">
      <alignment shrinkToFit="0" vertical="bottom" wrapText="0"/>
    </xf>
    <xf borderId="0" fillId="0" fontId="29" numFmtId="0" xfId="0" applyAlignment="1" applyFont="1">
      <alignment readingOrder="0" shrinkToFit="0" vertical="bottom" wrapText="0"/>
    </xf>
    <xf borderId="0" fillId="0" fontId="29" numFmtId="0" xfId="0" applyAlignment="1" applyFont="1">
      <alignment shrinkToFit="0" vertical="bottom" wrapText="0"/>
    </xf>
    <xf borderId="0" fillId="9" fontId="29" numFmtId="0" xfId="0" applyAlignment="1" applyFill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0" fontId="7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 Generale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FANTAVUELTA!$A$81:$A$87</c:f>
            </c:strRef>
          </c:cat>
          <c:val>
            <c:numRef>
              <c:f>FANTAVUELTA!$B$81:$B$87</c:f>
              <c:numCache/>
            </c:numRef>
          </c:val>
        </c:ser>
        <c:axId val="526060722"/>
        <c:axId val="2082136296"/>
      </c:barChart>
      <c:catAx>
        <c:axId val="5260607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82136296"/>
      </c:catAx>
      <c:valAx>
        <c:axId val="20821362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260607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val>
            <c:numRef>
              <c:f>FANTAVUELTA!$B$12:$W$12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val>
            <c:numRef>
              <c:f>FANTAVUELTA!$A$2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val>
            <c:numRef>
              <c:f>FANTAVUELTA!$B$23:$W$23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val>
            <c:numRef>
              <c:f>FANTAVUELTA!$A$13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FF6D00"/>
              </a:solidFill>
            </a:ln>
          </c:spPr>
          <c:marker>
            <c:symbol val="none"/>
          </c:marker>
          <c:val>
            <c:numRef>
              <c:f>FANTAVUELTA!$B$34:$W$34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46BDC6"/>
              </a:solidFill>
            </a:ln>
          </c:spPr>
          <c:marker>
            <c:symbol val="none"/>
          </c:marker>
          <c:val>
            <c:numRef>
              <c:f>FANTAVUELTA!$A$24</c:f>
              <c:numCache/>
            </c:numRef>
          </c:val>
          <c:smooth val="0"/>
        </c:ser>
        <c:ser>
          <c:idx val="6"/>
          <c:order val="6"/>
          <c:spPr>
            <a:ln cmpd="sng">
              <a:solidFill>
                <a:srgbClr val="AB30C4"/>
              </a:solidFill>
            </a:ln>
          </c:spPr>
          <c:marker>
            <c:symbol val="none"/>
          </c:marker>
          <c:val>
            <c:numRef>
              <c:f>FANTAVUELTA!$B$45:$W$45</c:f>
              <c:numCache/>
            </c:numRef>
          </c:val>
          <c:smooth val="0"/>
        </c:ser>
        <c:axId val="2014625018"/>
        <c:axId val="1192187027"/>
      </c:lineChart>
      <c:catAx>
        <c:axId val="20146250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92187027"/>
      </c:catAx>
      <c:valAx>
        <c:axId val="11921870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146250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228600</xdr:colOff>
      <xdr:row>102</xdr:row>
      <xdr:rowOff>142875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200025</xdr:colOff>
      <xdr:row>78</xdr:row>
      <xdr:rowOff>0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avuelta.es/en/rider/8/bahrain-merida/luka-pibernik" TargetMode="External"/><Relationship Id="rId42" Type="http://schemas.openxmlformats.org/officeDocument/2006/relationships/hyperlink" Target="https://www.lavuelta.es/en/rider/35/bmc-racing-team/nicolas-roche" TargetMode="External"/><Relationship Id="rId41" Type="http://schemas.openxmlformats.org/officeDocument/2006/relationships/hyperlink" Target="https://www.lavuelta.es/en/rider/68/lotto-soudal/jelle-wallays" TargetMode="External"/><Relationship Id="rId44" Type="http://schemas.openxmlformats.org/officeDocument/2006/relationships/hyperlink" Target="https://www.lavuelta.es/en/rider/138/team-lotto-nl-jumbo/danny-van-poppel" TargetMode="External"/><Relationship Id="rId43" Type="http://schemas.openxmlformats.org/officeDocument/2006/relationships/hyperlink" Target="https://www.lavuelta.es/en/rider/76/mitchelton-scott/luka-mezgec" TargetMode="External"/><Relationship Id="rId46" Type="http://schemas.openxmlformats.org/officeDocument/2006/relationships/hyperlink" Target="https://www.lavuelta.es/en/rider/3/bahrain-merida/gorka-izaguirre-insausti" TargetMode="External"/><Relationship Id="rId45" Type="http://schemas.openxmlformats.org/officeDocument/2006/relationships/hyperlink" Target="https://www.lavuelta.es/en/rider/44/bora-hansgrohe/davide-formolo" TargetMode="External"/><Relationship Id="rId1" Type="http://schemas.openxmlformats.org/officeDocument/2006/relationships/hyperlink" Target="https://www.lavuelta.es/en/rider/34/bmc-racing-team/rohan-dennis" TargetMode="External"/><Relationship Id="rId2" Type="http://schemas.openxmlformats.org/officeDocument/2006/relationships/hyperlink" Target="https://www.lavuelta.es/en/rider/71/mitchelton-scott/simon-philip-yates" TargetMode="External"/><Relationship Id="rId3" Type="http://schemas.openxmlformats.org/officeDocument/2006/relationships/hyperlink" Target="https://www.lavuelta.es/en/rider/77/mitchelton-scott/matteo-trentin" TargetMode="External"/><Relationship Id="rId4" Type="http://schemas.openxmlformats.org/officeDocument/2006/relationships/hyperlink" Target="https://www.lavuelta.es/en/rider/27/astana-pro-team/davide-villella" TargetMode="External"/><Relationship Id="rId9" Type="http://schemas.openxmlformats.org/officeDocument/2006/relationships/hyperlink" Target="https://www.lavuelta.es/en/rider/145/team-sky/michal-kwiatkowski" TargetMode="External"/><Relationship Id="rId48" Type="http://schemas.openxmlformats.org/officeDocument/2006/relationships/hyperlink" Target="https://www.lavuelta.es/en/rider/127/team-katusha-alpecin/tiago-machado" TargetMode="External"/><Relationship Id="rId47" Type="http://schemas.openxmlformats.org/officeDocument/2006/relationships/hyperlink" Target="https://www.lavuelta.es/en/rider/84/movistar-team/daniele-bennati" TargetMode="External"/><Relationship Id="rId49" Type="http://schemas.openxmlformats.org/officeDocument/2006/relationships/hyperlink" Target="https://www.lavuelta.es/en/rider/66/lotto-soudal/maxime-monfort" TargetMode="External"/><Relationship Id="rId5" Type="http://schemas.openxmlformats.org/officeDocument/2006/relationships/hyperlink" Target="https://www.lavuelta.es/en/rider/161/trek-segafredo/bauke-mollema" TargetMode="External"/><Relationship Id="rId6" Type="http://schemas.openxmlformats.org/officeDocument/2006/relationships/hyperlink" Target="https://www.lavuelta.es/en/rider/167/trek-segafredo/giacomo-nizzolo" TargetMode="External"/><Relationship Id="rId7" Type="http://schemas.openxmlformats.org/officeDocument/2006/relationships/hyperlink" Target="https://www.lavuelta.es/en/rider/14/ag2r-la-mondiale/tony-gallopin" TargetMode="External"/><Relationship Id="rId8" Type="http://schemas.openxmlformats.org/officeDocument/2006/relationships/hyperlink" Target="https://www.lavuelta.es/en/rider/24/astana-pro-team/omar-fraile-matarranz" TargetMode="External"/><Relationship Id="rId31" Type="http://schemas.openxmlformats.org/officeDocument/2006/relationships/hyperlink" Target="https://www.lavuelta.es/en/rider/151/team-sunweb/wilco-kelderman" TargetMode="External"/><Relationship Id="rId30" Type="http://schemas.openxmlformats.org/officeDocument/2006/relationships/hyperlink" Target="https://www.lavuelta.es/en/rider/102/team-dimension-data/igor-anton-hernandez" TargetMode="External"/><Relationship Id="rId33" Type="http://schemas.openxmlformats.org/officeDocument/2006/relationships/hyperlink" Target="https://www.lavuelta.es/en/rider/171/uae-team-emirates/fabio-aru" TargetMode="External"/><Relationship Id="rId32" Type="http://schemas.openxmlformats.org/officeDocument/2006/relationships/hyperlink" Target="https://www.lavuelta.es/en/rider/101/team-dimension-data/louis-meintjes" TargetMode="External"/><Relationship Id="rId35" Type="http://schemas.openxmlformats.org/officeDocument/2006/relationships/hyperlink" Target="https://www.lavuelta.es/en/rider/176/uae-team-emirates/daniel-martin" TargetMode="External"/><Relationship Id="rId34" Type="http://schemas.openxmlformats.org/officeDocument/2006/relationships/hyperlink" Target="https://www.lavuelta.es/en/rider/174/uae-team-emirates/valerio-conti" TargetMode="External"/><Relationship Id="rId37" Type="http://schemas.openxmlformats.org/officeDocument/2006/relationships/hyperlink" Target="https://www.lavuelta.es/en/rider/175/uae-team-emirates/vegard-stake-laengen" TargetMode="External"/><Relationship Id="rId36" Type="http://schemas.openxmlformats.org/officeDocument/2006/relationships/hyperlink" Target="https://www.lavuelta.es/en/rider/131/team-lotto-nl-jumbo/steven-kruijswijk" TargetMode="External"/><Relationship Id="rId39" Type="http://schemas.openxmlformats.org/officeDocument/2006/relationships/hyperlink" Target="https://www.lavuelta.es/en/rider/88/movistar-team/alejandro-valverde" TargetMode="External"/><Relationship Id="rId38" Type="http://schemas.openxmlformats.org/officeDocument/2006/relationships/hyperlink" Target="https://www.lavuelta.es/en/rider/1/bahrain-merida/vincenzo-nibali" TargetMode="External"/><Relationship Id="rId20" Type="http://schemas.openxmlformats.org/officeDocument/2006/relationships/hyperlink" Target="https://www.lavuelta.es/en/rider/132/team-lotto-nl-jumbo/george-bennett" TargetMode="External"/><Relationship Id="rId22" Type="http://schemas.openxmlformats.org/officeDocument/2006/relationships/hyperlink" Target="https://www.lavuelta.es/en/rider/21/astana-pro-team/miguel-angel-lopez-moreno" TargetMode="External"/><Relationship Id="rId21" Type="http://schemas.openxmlformats.org/officeDocument/2006/relationships/hyperlink" Target="https://www.lavuelta.es/en/rider/81/movistar-team/nairo-quintana" TargetMode="External"/><Relationship Id="rId24" Type="http://schemas.openxmlformats.org/officeDocument/2006/relationships/hyperlink" Target="https://www.lavuelta.es/en/rider/111/team-ef-education-first-drapac-p-b-cannondale/rigoberto-uran" TargetMode="External"/><Relationship Id="rId23" Type="http://schemas.openxmlformats.org/officeDocument/2006/relationships/hyperlink" Target="https://www.lavuelta.es/en/rider/31/bmc-racing-team/richie-porte" TargetMode="External"/><Relationship Id="rId26" Type="http://schemas.openxmlformats.org/officeDocument/2006/relationships/hyperlink" Target="https://www.lavuelta.es/en/rider/121/team-katusha-alpecin/ilnur-zakarin" TargetMode="External"/><Relationship Id="rId25" Type="http://schemas.openxmlformats.org/officeDocument/2006/relationships/hyperlink" Target="https://www.lavuelta.es/en/rider/91/quick-step-floors/elia-viviani" TargetMode="External"/><Relationship Id="rId28" Type="http://schemas.openxmlformats.org/officeDocument/2006/relationships/hyperlink" Target="https://www.lavuelta.es/en/rider/22/astana-pro-team/pello-bilbao-lopez-de-armentia" TargetMode="External"/><Relationship Id="rId27" Type="http://schemas.openxmlformats.org/officeDocument/2006/relationships/hyperlink" Target="https://www.lavuelta.es/en/rider/141/team-sky/david-de-la-cruz-melgarejo" TargetMode="External"/><Relationship Id="rId29" Type="http://schemas.openxmlformats.org/officeDocument/2006/relationships/hyperlink" Target="https://www.lavuelta.es/en/rider/115/team-ef-education-first-drapac-p-b-cannondale/daniel-moreno-fernandez" TargetMode="External"/><Relationship Id="rId51" Type="http://schemas.openxmlformats.org/officeDocument/2006/relationships/hyperlink" Target="https://www.lavuelta.es/en/rider/133/team-lotto-nl-jumbo/lars-boom" TargetMode="External"/><Relationship Id="rId50" Type="http://schemas.openxmlformats.org/officeDocument/2006/relationships/hyperlink" Target="https://www.lavuelta.es/en/rider/33/bmc-racing-team/alessandro-de-marchi" TargetMode="External"/><Relationship Id="rId53" Type="http://schemas.openxmlformats.org/officeDocument/2006/relationships/hyperlink" Target="https://www.lavuelta.es/en/rider/165/trek-segafredo/fabio-felline" TargetMode="External"/><Relationship Id="rId52" Type="http://schemas.openxmlformats.org/officeDocument/2006/relationships/hyperlink" Target="https://www.lavuelta.es/en/rider/23/astana-pro-team/dario-cataldo" TargetMode="External"/><Relationship Id="rId11" Type="http://schemas.openxmlformats.org/officeDocument/2006/relationships/hyperlink" Target="https://www.lavuelta.es/en/rider/45/bora-hansgrohe/rafal-majka" TargetMode="External"/><Relationship Id="rId55" Type="http://schemas.openxmlformats.org/officeDocument/2006/relationships/hyperlink" Target="https://www.lavuelta.es/en/rider/83/movistar-team/winner-andrew-anacona" TargetMode="External"/><Relationship Id="rId10" Type="http://schemas.openxmlformats.org/officeDocument/2006/relationships/hyperlink" Target="https://www.lavuelta.es/en/rider/41/bora-hansgrohe/peter-sagan" TargetMode="External"/><Relationship Id="rId54" Type="http://schemas.openxmlformats.org/officeDocument/2006/relationships/hyperlink" Target="https://www.lavuelta.es/en/rider/82/movistar-team/andrey-amador" TargetMode="External"/><Relationship Id="rId13" Type="http://schemas.openxmlformats.org/officeDocument/2006/relationships/hyperlink" Target="https://www.lavuelta.es/en/rider/116/team-ef-education-first-drapac-p-b-cannondale/pierre-rolland" TargetMode="External"/><Relationship Id="rId57" Type="http://schemas.openxmlformats.org/officeDocument/2006/relationships/drawing" Target="../drawings/drawing1.xml"/><Relationship Id="rId12" Type="http://schemas.openxmlformats.org/officeDocument/2006/relationships/hyperlink" Target="https://www.lavuelta.es/en/rider/78/mitchelton-scott/adam-yates" TargetMode="External"/><Relationship Id="rId56" Type="http://schemas.openxmlformats.org/officeDocument/2006/relationships/hyperlink" Target="https://www.lavuelta.es/en/rider/42/bora-hansgrohe/emanuel-buchmann" TargetMode="External"/><Relationship Id="rId15" Type="http://schemas.openxmlformats.org/officeDocument/2006/relationships/hyperlink" Target="https://www.lavuelta.es/en/rider/201/cofidis-solutions-credits/nacer-bouhanni" TargetMode="External"/><Relationship Id="rId14" Type="http://schemas.openxmlformats.org/officeDocument/2006/relationships/hyperlink" Target="https://www.lavuelta.es/en/rider/64/lotto-soudal/thomas-de-gendt" TargetMode="External"/><Relationship Id="rId17" Type="http://schemas.openxmlformats.org/officeDocument/2006/relationships/hyperlink" Target="https://www.lavuelta.es/en/rider/85/movistar-team/richard-carapaz" TargetMode="External"/><Relationship Id="rId16" Type="http://schemas.openxmlformats.org/officeDocument/2006/relationships/hyperlink" Target="https://www.lavuelta.es/en/rider/188/burgos-bh/pablo-torres-mui-o" TargetMode="External"/><Relationship Id="rId19" Type="http://schemas.openxmlformats.org/officeDocument/2006/relationships/hyperlink" Target="https://www.lavuelta.es/en/rider/118/team-ef-education-first-drapac-p-b-cannondale/michael-woods" TargetMode="External"/><Relationship Id="rId18" Type="http://schemas.openxmlformats.org/officeDocument/2006/relationships/hyperlink" Target="https://www.lavuelta.es/en/rider/51/groupama-fdj/thibaut-pinot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3"/>
      <c r="G1" s="3"/>
      <c r="H1" s="4" t="s">
        <v>0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5"/>
      <c r="Y1" s="6" t="s">
        <v>1</v>
      </c>
      <c r="Z1" s="6"/>
      <c r="AA1" s="7"/>
      <c r="AB1" s="7"/>
      <c r="AC1" s="7"/>
    </row>
    <row r="2" ht="12.75" customHeight="1">
      <c r="A2" s="8" t="s">
        <v>2</v>
      </c>
      <c r="B2" s="9">
        <v>1.0</v>
      </c>
      <c r="C2" s="10">
        <v>2.0</v>
      </c>
      <c r="D2" s="10">
        <v>3.0</v>
      </c>
      <c r="E2" s="10">
        <v>4.0</v>
      </c>
      <c r="F2" s="9">
        <v>5.0</v>
      </c>
      <c r="G2" s="10">
        <v>6.0</v>
      </c>
      <c r="H2" s="11">
        <v>7.0</v>
      </c>
      <c r="I2" s="10">
        <v>8.0</v>
      </c>
      <c r="J2" s="10">
        <v>9.0</v>
      </c>
      <c r="K2" s="9">
        <v>10.0</v>
      </c>
      <c r="L2" s="10">
        <v>11.0</v>
      </c>
      <c r="M2" s="10">
        <v>12.0</v>
      </c>
      <c r="N2" s="10">
        <v>13.0</v>
      </c>
      <c r="O2" s="10">
        <v>14.0</v>
      </c>
      <c r="P2" s="10">
        <v>15.0</v>
      </c>
      <c r="Q2" s="9">
        <v>16.0</v>
      </c>
      <c r="R2" s="10">
        <v>17.0</v>
      </c>
      <c r="S2" s="10">
        <v>18.0</v>
      </c>
      <c r="T2" s="10">
        <v>19.0</v>
      </c>
      <c r="U2" s="10">
        <v>20.0</v>
      </c>
      <c r="V2" s="9">
        <v>21.0</v>
      </c>
      <c r="W2" s="10" t="s">
        <v>3</v>
      </c>
      <c r="X2" s="12"/>
      <c r="Y2" s="6">
        <v>1.0</v>
      </c>
      <c r="Z2" s="13">
        <v>25.0</v>
      </c>
      <c r="AA2" s="7"/>
      <c r="AB2" s="7"/>
      <c r="AC2" s="7"/>
    </row>
    <row r="3" ht="12.75" customHeight="1">
      <c r="A3" s="14" t="s">
        <v>4</v>
      </c>
      <c r="B3" s="15">
        <f>25+8</f>
        <v>33</v>
      </c>
      <c r="C3" s="16">
        <v>3.0</v>
      </c>
      <c r="D3" s="16"/>
      <c r="E3" s="16"/>
      <c r="F3" s="10"/>
      <c r="G3" s="10"/>
      <c r="H3" s="10"/>
      <c r="I3" s="16"/>
      <c r="J3" s="16"/>
      <c r="K3" s="16"/>
      <c r="L3" s="10"/>
      <c r="M3" s="10"/>
      <c r="N3" s="16"/>
      <c r="O3" s="16"/>
      <c r="P3" s="10"/>
      <c r="Q3" s="17">
        <f>25</f>
        <v>25</v>
      </c>
      <c r="R3" s="18">
        <v>-10.0</v>
      </c>
      <c r="S3" s="18"/>
      <c r="T3" s="18"/>
      <c r="U3" s="18"/>
      <c r="V3" s="18"/>
      <c r="W3" s="18">
        <f>SUM(B3:V3)</f>
        <v>51</v>
      </c>
      <c r="X3" s="12"/>
      <c r="Y3" s="6">
        <v>2.0</v>
      </c>
      <c r="Z3" s="6">
        <v>20.0</v>
      </c>
      <c r="AA3" s="7"/>
      <c r="AB3" s="7"/>
      <c r="AC3" s="7"/>
    </row>
    <row r="4" ht="12.75" customHeight="1">
      <c r="A4" s="19" t="s">
        <v>5</v>
      </c>
      <c r="B4" s="16"/>
      <c r="C4" s="10"/>
      <c r="D4" s="10"/>
      <c r="E4" s="10">
        <f>8+2</f>
        <v>10</v>
      </c>
      <c r="F4" s="10"/>
      <c r="G4" s="10"/>
      <c r="H4" s="10"/>
      <c r="I4" s="10">
        <f>9</f>
        <v>9</v>
      </c>
      <c r="J4" s="11">
        <f>7+8</f>
        <v>15</v>
      </c>
      <c r="K4" s="9">
        <f t="shared" ref="K4:L4" si="1">8</f>
        <v>8</v>
      </c>
      <c r="L4" s="9">
        <f t="shared" si="1"/>
        <v>8</v>
      </c>
      <c r="M4" s="16">
        <v>5.0</v>
      </c>
      <c r="N4" s="16">
        <v>5.0</v>
      </c>
      <c r="O4" s="20">
        <f>25+8</f>
        <v>33</v>
      </c>
      <c r="P4" s="9">
        <f>16+8</f>
        <v>24</v>
      </c>
      <c r="Q4" s="9">
        <f>3+8</f>
        <v>11</v>
      </c>
      <c r="R4" s="20">
        <v>8.0</v>
      </c>
      <c r="S4" s="20">
        <v>8.0</v>
      </c>
      <c r="T4" s="9">
        <f>20+8</f>
        <v>28</v>
      </c>
      <c r="U4" s="11">
        <f>16+8</f>
        <v>24</v>
      </c>
      <c r="V4" s="20">
        <v>8.0</v>
      </c>
      <c r="W4" s="9">
        <f>SUM(B4:V4)+100+50</f>
        <v>354</v>
      </c>
      <c r="X4" s="12"/>
      <c r="Y4" s="6">
        <v>3.0</v>
      </c>
      <c r="Z4" s="6">
        <v>16.0</v>
      </c>
      <c r="AA4" s="7"/>
      <c r="AB4" s="7"/>
      <c r="AC4" s="7"/>
    </row>
    <row r="5" ht="12.75" customHeight="1">
      <c r="A5" s="21" t="s">
        <v>6</v>
      </c>
      <c r="B5" s="10"/>
      <c r="C5" s="10"/>
      <c r="D5" s="10">
        <f>8</f>
        <v>8</v>
      </c>
      <c r="E5" s="16"/>
      <c r="F5" s="16"/>
      <c r="G5" s="16">
        <f>12</f>
        <v>12</v>
      </c>
      <c r="H5" s="16"/>
      <c r="I5" s="16"/>
      <c r="J5" s="10"/>
      <c r="K5" s="10">
        <f>6</f>
        <v>6</v>
      </c>
      <c r="L5" s="10"/>
      <c r="M5" s="16"/>
      <c r="N5" s="10"/>
      <c r="O5" s="10"/>
      <c r="P5" s="10"/>
      <c r="Q5" s="10"/>
      <c r="R5" s="10"/>
      <c r="S5" s="16">
        <f>4</f>
        <v>4</v>
      </c>
      <c r="T5" s="16"/>
      <c r="U5" s="10"/>
      <c r="V5" s="16">
        <f>8</f>
        <v>8</v>
      </c>
      <c r="W5" s="10">
        <f t="shared" ref="W5:W6" si="2">SUM(B5:V5)</f>
        <v>38</v>
      </c>
      <c r="X5" s="12"/>
      <c r="Y5" s="6">
        <v>4.0</v>
      </c>
      <c r="Z5" s="6">
        <v>14.0</v>
      </c>
      <c r="AA5" s="7"/>
      <c r="AB5" s="7"/>
      <c r="AC5" s="7"/>
    </row>
    <row r="6" ht="12.75" customHeight="1">
      <c r="A6" s="21" t="s">
        <v>7</v>
      </c>
      <c r="B6" s="10"/>
      <c r="C6" s="10"/>
      <c r="D6" s="10"/>
      <c r="E6" s="10"/>
      <c r="F6" s="10">
        <f>14</f>
        <v>14</v>
      </c>
      <c r="G6" s="10"/>
      <c r="H6" s="10"/>
      <c r="I6" s="10"/>
      <c r="J6" s="22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>
        <f t="shared" si="2"/>
        <v>14</v>
      </c>
      <c r="X6" s="12"/>
      <c r="Y6" s="6">
        <v>5.0</v>
      </c>
      <c r="Z6" s="6">
        <v>12.0</v>
      </c>
      <c r="AA6" s="7"/>
      <c r="AB6" s="7"/>
      <c r="AC6" s="7"/>
    </row>
    <row r="7" ht="12.75" customHeight="1">
      <c r="A7" s="21" t="s">
        <v>8</v>
      </c>
      <c r="B7" s="10"/>
      <c r="C7" s="10"/>
      <c r="D7" s="10"/>
      <c r="E7" s="10"/>
      <c r="F7" s="16">
        <f>20</f>
        <v>20</v>
      </c>
      <c r="G7" s="10"/>
      <c r="H7" s="10"/>
      <c r="I7" s="10"/>
      <c r="J7" s="10">
        <f>20+1</f>
        <v>21</v>
      </c>
      <c r="K7" s="16">
        <v>1.0</v>
      </c>
      <c r="L7" s="16">
        <f>1</f>
        <v>1</v>
      </c>
      <c r="M7" s="16">
        <v>1.0</v>
      </c>
      <c r="N7" s="16">
        <v>1.0</v>
      </c>
      <c r="O7" s="10"/>
      <c r="P7" s="10"/>
      <c r="Q7" s="10"/>
      <c r="R7" s="16">
        <v>1.0</v>
      </c>
      <c r="S7" s="16">
        <v>1.0</v>
      </c>
      <c r="T7" s="16">
        <v>1.0</v>
      </c>
      <c r="U7" s="10">
        <f>5+3</f>
        <v>8</v>
      </c>
      <c r="V7" s="16">
        <v>3.0</v>
      </c>
      <c r="W7" s="10">
        <f>SUM(B7:V7)+30</f>
        <v>89</v>
      </c>
      <c r="X7" s="12"/>
      <c r="Y7" s="6">
        <v>6.0</v>
      </c>
      <c r="Z7" s="6">
        <v>10.0</v>
      </c>
      <c r="AA7" s="7"/>
      <c r="AB7" s="7"/>
      <c r="AC7" s="7"/>
    </row>
    <row r="8" ht="12.75" customHeight="1">
      <c r="A8" s="21" t="s">
        <v>9</v>
      </c>
      <c r="B8" s="10"/>
      <c r="C8" s="10"/>
      <c r="D8" s="16">
        <f>20</f>
        <v>20</v>
      </c>
      <c r="E8" s="10"/>
      <c r="F8" s="16"/>
      <c r="G8" s="16">
        <f>5</f>
        <v>5</v>
      </c>
      <c r="H8" s="16"/>
      <c r="I8" s="16">
        <f>12</f>
        <v>12</v>
      </c>
      <c r="J8" s="16"/>
      <c r="K8" s="10">
        <f>16</f>
        <v>16</v>
      </c>
      <c r="L8" s="16"/>
      <c r="M8" s="16"/>
      <c r="N8" s="10"/>
      <c r="O8" s="16"/>
      <c r="P8" s="16"/>
      <c r="Q8" s="10"/>
      <c r="R8" s="16"/>
      <c r="S8" s="10">
        <f>7</f>
        <v>7</v>
      </c>
      <c r="T8" s="10"/>
      <c r="U8" s="16"/>
      <c r="V8" s="10">
        <f>16</f>
        <v>16</v>
      </c>
      <c r="W8" s="10">
        <f t="shared" ref="W8:W10" si="3">SUM(B8:V8)</f>
        <v>76</v>
      </c>
      <c r="X8" s="12"/>
      <c r="Y8" s="6">
        <v>7.0</v>
      </c>
      <c r="Z8" s="6">
        <v>9.0</v>
      </c>
      <c r="AA8" s="7"/>
      <c r="AB8" s="7"/>
      <c r="AC8" s="7"/>
    </row>
    <row r="9" ht="12.75" customHeight="1">
      <c r="A9" s="21" t="s">
        <v>10</v>
      </c>
      <c r="B9" s="10"/>
      <c r="C9" s="10">
        <f>10</f>
        <v>10</v>
      </c>
      <c r="D9" s="10"/>
      <c r="E9" s="10"/>
      <c r="F9" s="16"/>
      <c r="G9" s="10"/>
      <c r="H9" s="23">
        <f>25</f>
        <v>25</v>
      </c>
      <c r="I9" s="10"/>
      <c r="J9" s="10">
        <f>2+1</f>
        <v>3</v>
      </c>
      <c r="K9" s="10"/>
      <c r="L9" s="10"/>
      <c r="M9" s="10"/>
      <c r="N9" s="10"/>
      <c r="O9" s="10">
        <f>5</f>
        <v>5</v>
      </c>
      <c r="P9" s="10">
        <f>4</f>
        <v>4</v>
      </c>
      <c r="Q9" s="10"/>
      <c r="R9" s="10"/>
      <c r="S9" s="10"/>
      <c r="T9" s="10">
        <f>7</f>
        <v>7</v>
      </c>
      <c r="U9" s="10"/>
      <c r="V9" s="10"/>
      <c r="W9" s="16">
        <f t="shared" si="3"/>
        <v>54</v>
      </c>
      <c r="X9" s="12"/>
      <c r="Y9" s="6">
        <v>8.0</v>
      </c>
      <c r="Z9" s="6">
        <v>8.0</v>
      </c>
      <c r="AA9" s="7"/>
      <c r="AB9" s="7"/>
      <c r="AC9" s="7"/>
    </row>
    <row r="10" ht="12.75" customHeight="1">
      <c r="A10" s="21" t="s">
        <v>11</v>
      </c>
      <c r="B10" s="10"/>
      <c r="C10" s="10"/>
      <c r="D10" s="16"/>
      <c r="E10" s="16"/>
      <c r="F10" s="10"/>
      <c r="G10" s="16">
        <f>9</f>
        <v>9</v>
      </c>
      <c r="H10" s="10">
        <f>12</f>
        <v>12</v>
      </c>
      <c r="I10" s="16"/>
      <c r="J10" s="16"/>
      <c r="K10" s="16"/>
      <c r="L10" s="16"/>
      <c r="M10" s="10"/>
      <c r="N10" s="10"/>
      <c r="O10" s="10"/>
      <c r="P10" s="10"/>
      <c r="Q10" s="10"/>
      <c r="R10" s="10"/>
      <c r="S10" s="10"/>
      <c r="T10" s="10"/>
      <c r="U10" s="10"/>
      <c r="V10" s="10">
        <f>1</f>
        <v>1</v>
      </c>
      <c r="W10" s="10">
        <f t="shared" si="3"/>
        <v>22</v>
      </c>
      <c r="X10" s="12"/>
      <c r="Y10" s="6">
        <v>9.0</v>
      </c>
      <c r="Z10" s="6">
        <v>7.0</v>
      </c>
      <c r="AA10" s="7"/>
      <c r="AB10" s="7"/>
      <c r="AC10" s="7"/>
    </row>
    <row r="11" ht="12.75" customHeight="1">
      <c r="A11" s="24" t="s">
        <v>12</v>
      </c>
      <c r="B11" s="10">
        <f t="shared" ref="B11:W11" si="4">SUM(B3:B10)</f>
        <v>33</v>
      </c>
      <c r="C11" s="10">
        <f t="shared" si="4"/>
        <v>13</v>
      </c>
      <c r="D11" s="10">
        <f t="shared" si="4"/>
        <v>28</v>
      </c>
      <c r="E11" s="10">
        <f t="shared" si="4"/>
        <v>10</v>
      </c>
      <c r="F11" s="10">
        <f t="shared" si="4"/>
        <v>34</v>
      </c>
      <c r="G11" s="10">
        <f t="shared" si="4"/>
        <v>26</v>
      </c>
      <c r="H11" s="10">
        <f t="shared" si="4"/>
        <v>37</v>
      </c>
      <c r="I11" s="10">
        <f t="shared" si="4"/>
        <v>21</v>
      </c>
      <c r="J11" s="10">
        <f t="shared" si="4"/>
        <v>39</v>
      </c>
      <c r="K11" s="10">
        <f t="shared" si="4"/>
        <v>31</v>
      </c>
      <c r="L11" s="10">
        <f t="shared" si="4"/>
        <v>9</v>
      </c>
      <c r="M11" s="10">
        <f t="shared" si="4"/>
        <v>6</v>
      </c>
      <c r="N11" s="10">
        <f t="shared" si="4"/>
        <v>6</v>
      </c>
      <c r="O11" s="10">
        <f t="shared" si="4"/>
        <v>38</v>
      </c>
      <c r="P11" s="10">
        <f t="shared" si="4"/>
        <v>28</v>
      </c>
      <c r="Q11" s="10">
        <f t="shared" si="4"/>
        <v>36</v>
      </c>
      <c r="R11" s="10">
        <f t="shared" si="4"/>
        <v>-1</v>
      </c>
      <c r="S11" s="10">
        <f t="shared" si="4"/>
        <v>20</v>
      </c>
      <c r="T11" s="10">
        <f t="shared" si="4"/>
        <v>36</v>
      </c>
      <c r="U11" s="10">
        <f t="shared" si="4"/>
        <v>32</v>
      </c>
      <c r="V11" s="10">
        <f t="shared" si="4"/>
        <v>36</v>
      </c>
      <c r="W11" s="10">
        <f t="shared" si="4"/>
        <v>698</v>
      </c>
      <c r="X11" s="12"/>
      <c r="Y11" s="6">
        <v>11.0</v>
      </c>
      <c r="Z11" s="6">
        <v>5.0</v>
      </c>
      <c r="AA11" s="7"/>
      <c r="AB11" s="7"/>
      <c r="AC11" s="7"/>
    </row>
    <row r="12" ht="12.75" customHeight="1">
      <c r="A12" s="24" t="s">
        <v>13</v>
      </c>
      <c r="B12" s="10">
        <f>B11</f>
        <v>33</v>
      </c>
      <c r="C12" s="10">
        <f t="shared" ref="C12:V12" si="5">B12+C11</f>
        <v>46</v>
      </c>
      <c r="D12" s="10">
        <f t="shared" si="5"/>
        <v>74</v>
      </c>
      <c r="E12" s="10">
        <f t="shared" si="5"/>
        <v>84</v>
      </c>
      <c r="F12" s="10">
        <f t="shared" si="5"/>
        <v>118</v>
      </c>
      <c r="G12" s="10">
        <f t="shared" si="5"/>
        <v>144</v>
      </c>
      <c r="H12" s="10">
        <f t="shared" si="5"/>
        <v>181</v>
      </c>
      <c r="I12" s="10">
        <f t="shared" si="5"/>
        <v>202</v>
      </c>
      <c r="J12" s="10">
        <f t="shared" si="5"/>
        <v>241</v>
      </c>
      <c r="K12" s="10">
        <f t="shared" si="5"/>
        <v>272</v>
      </c>
      <c r="L12" s="10">
        <f t="shared" si="5"/>
        <v>281</v>
      </c>
      <c r="M12" s="10">
        <f t="shared" si="5"/>
        <v>287</v>
      </c>
      <c r="N12" s="10">
        <f t="shared" si="5"/>
        <v>293</v>
      </c>
      <c r="O12" s="10">
        <f t="shared" si="5"/>
        <v>331</v>
      </c>
      <c r="P12" s="10">
        <f t="shared" si="5"/>
        <v>359</v>
      </c>
      <c r="Q12" s="10">
        <f t="shared" si="5"/>
        <v>395</v>
      </c>
      <c r="R12" s="10">
        <f t="shared" si="5"/>
        <v>394</v>
      </c>
      <c r="S12" s="10">
        <f t="shared" si="5"/>
        <v>414</v>
      </c>
      <c r="T12" s="10">
        <f t="shared" si="5"/>
        <v>450</v>
      </c>
      <c r="U12" s="10">
        <f t="shared" si="5"/>
        <v>482</v>
      </c>
      <c r="V12" s="10">
        <f t="shared" si="5"/>
        <v>518</v>
      </c>
      <c r="W12" s="10">
        <f>SUM(W3:W10)</f>
        <v>698</v>
      </c>
      <c r="X12" s="12"/>
      <c r="Y12" s="6">
        <v>12.0</v>
      </c>
      <c r="Z12" s="6">
        <v>4.0</v>
      </c>
      <c r="AA12" s="7"/>
      <c r="AB12" s="7"/>
      <c r="AC12" s="7"/>
    </row>
    <row r="13" ht="12.75" customHeight="1">
      <c r="A13" s="25" t="s">
        <v>14</v>
      </c>
      <c r="B13" s="10">
        <v>1.0</v>
      </c>
      <c r="C13" s="10">
        <v>2.0</v>
      </c>
      <c r="D13" s="9">
        <v>3.0</v>
      </c>
      <c r="E13" s="9">
        <v>4.0</v>
      </c>
      <c r="F13" s="10">
        <v>5.0</v>
      </c>
      <c r="G13" s="9">
        <v>6.0</v>
      </c>
      <c r="H13" s="10">
        <v>7.0</v>
      </c>
      <c r="I13" s="10">
        <v>8.0</v>
      </c>
      <c r="J13" s="10">
        <v>9.0</v>
      </c>
      <c r="K13" s="10">
        <v>10.0</v>
      </c>
      <c r="L13" s="10">
        <v>11.0</v>
      </c>
      <c r="M13" s="10">
        <v>12.0</v>
      </c>
      <c r="N13" s="9">
        <v>13.0</v>
      </c>
      <c r="O13" s="10">
        <v>14.0</v>
      </c>
      <c r="P13" s="10">
        <v>15.0</v>
      </c>
      <c r="Q13" s="10">
        <v>16.0</v>
      </c>
      <c r="R13" s="10">
        <v>17.0</v>
      </c>
      <c r="S13" s="10">
        <v>18.0</v>
      </c>
      <c r="T13" s="10">
        <v>19.0</v>
      </c>
      <c r="U13" s="10">
        <v>20.0</v>
      </c>
      <c r="V13" s="10">
        <v>21.0</v>
      </c>
      <c r="W13" s="10" t="s">
        <v>3</v>
      </c>
      <c r="X13" s="12"/>
      <c r="Y13" s="6">
        <v>13.0</v>
      </c>
      <c r="Z13" s="6">
        <v>3.0</v>
      </c>
      <c r="AA13" s="7"/>
      <c r="AB13" s="7"/>
      <c r="AC13" s="7"/>
    </row>
    <row r="14" ht="12.75" customHeight="1">
      <c r="A14" s="21" t="s">
        <v>15</v>
      </c>
      <c r="B14" s="10">
        <f>20+5</f>
        <v>25</v>
      </c>
      <c r="C14" s="20">
        <f>20+8</f>
        <v>28</v>
      </c>
      <c r="D14" s="9">
        <f t="shared" ref="D14:E14" si="6">3+8</f>
        <v>11</v>
      </c>
      <c r="E14" s="9">
        <f t="shared" si="6"/>
        <v>11</v>
      </c>
      <c r="F14" s="26">
        <v>5.0</v>
      </c>
      <c r="G14" s="26">
        <f>2+5</f>
        <v>7</v>
      </c>
      <c r="H14" s="16">
        <v>3.0</v>
      </c>
      <c r="I14" s="10">
        <f>2+3</f>
        <v>5</v>
      </c>
      <c r="J14" s="10"/>
      <c r="K14" s="10"/>
      <c r="L14" s="10"/>
      <c r="M14" s="10"/>
      <c r="N14" s="10"/>
      <c r="O14" s="10"/>
      <c r="P14" s="10"/>
      <c r="Q14" s="10">
        <f>12</f>
        <v>12</v>
      </c>
      <c r="R14" s="16"/>
      <c r="S14" s="16"/>
      <c r="T14" s="16"/>
      <c r="U14" s="10"/>
      <c r="V14" s="16"/>
      <c r="W14" s="10">
        <f>SUM(B14:V14)</f>
        <v>107</v>
      </c>
      <c r="X14" s="12"/>
      <c r="Y14" s="6">
        <v>14.0</v>
      </c>
      <c r="Z14" s="6">
        <v>2.0</v>
      </c>
      <c r="AA14" s="7"/>
      <c r="AB14" s="7"/>
      <c r="AC14" s="7"/>
    </row>
    <row r="15" ht="12.75" customHeight="1">
      <c r="A15" s="27" t="s">
        <v>16</v>
      </c>
      <c r="B15" s="16"/>
      <c r="C15" s="10"/>
      <c r="D15" s="10">
        <f>16</f>
        <v>16</v>
      </c>
      <c r="E15" s="16"/>
      <c r="F15" s="16"/>
      <c r="G15" s="10">
        <f>7</f>
        <v>7</v>
      </c>
      <c r="H15" s="16">
        <f>20+1</f>
        <v>21</v>
      </c>
      <c r="I15" s="16">
        <f>20+3</f>
        <v>23</v>
      </c>
      <c r="J15" s="16">
        <v>3.0</v>
      </c>
      <c r="K15" s="26">
        <f>20+5</f>
        <v>25</v>
      </c>
      <c r="L15" s="16">
        <v>3.0</v>
      </c>
      <c r="M15" s="16">
        <v>3.0</v>
      </c>
      <c r="N15" s="16">
        <v>3.0</v>
      </c>
      <c r="O15" s="16">
        <v>3.0</v>
      </c>
      <c r="P15" s="16">
        <v>3.0</v>
      </c>
      <c r="Q15" s="16">
        <v>3.0</v>
      </c>
      <c r="R15" s="16">
        <v>1.0</v>
      </c>
      <c r="S15" s="16">
        <f>16+3</f>
        <v>19</v>
      </c>
      <c r="T15" s="16"/>
      <c r="U15" s="10"/>
      <c r="V15" s="16">
        <f>20+3</f>
        <v>23</v>
      </c>
      <c r="W15" s="10">
        <f>SUM(B15:V15)+30</f>
        <v>186</v>
      </c>
      <c r="X15" s="12"/>
      <c r="Y15" s="6">
        <v>15.0</v>
      </c>
      <c r="Z15" s="6">
        <v>1.0</v>
      </c>
      <c r="AA15" s="7"/>
      <c r="AB15" s="7"/>
      <c r="AC15" s="7"/>
    </row>
    <row r="16" ht="12.75" customHeight="1">
      <c r="A16" s="27" t="s">
        <v>17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>
        <f>9</f>
        <v>9</v>
      </c>
      <c r="M16" s="16"/>
      <c r="N16" s="16">
        <f>20</f>
        <v>20</v>
      </c>
      <c r="O16" s="10"/>
      <c r="P16" s="10"/>
      <c r="Q16" s="16"/>
      <c r="R16" s="16">
        <f>14</f>
        <v>14</v>
      </c>
      <c r="S16" s="16"/>
      <c r="T16" s="10">
        <f>5</f>
        <v>5</v>
      </c>
      <c r="U16" s="10"/>
      <c r="V16" s="10"/>
      <c r="W16" s="10">
        <f t="shared" ref="W16:W18" si="7">SUM(B16:V16)</f>
        <v>48</v>
      </c>
      <c r="X16" s="12"/>
      <c r="Y16" s="7"/>
      <c r="Z16" s="7"/>
      <c r="AA16" s="7"/>
      <c r="AB16" s="7"/>
      <c r="AC16" s="7"/>
    </row>
    <row r="17" ht="12.75" customHeight="1">
      <c r="A17" s="21" t="s">
        <v>18</v>
      </c>
      <c r="B17" s="10"/>
      <c r="C17" s="10"/>
      <c r="D17" s="10"/>
      <c r="E17" s="10"/>
      <c r="F17" s="10"/>
      <c r="G17" s="10"/>
      <c r="H17" s="10"/>
      <c r="I17" s="16"/>
      <c r="J17" s="16"/>
      <c r="K17" s="16"/>
      <c r="L17" s="16"/>
      <c r="M17" s="16"/>
      <c r="N17" s="16"/>
      <c r="O17" s="16"/>
      <c r="P17" s="16">
        <f>3</f>
        <v>3</v>
      </c>
      <c r="Q17" s="16"/>
      <c r="R17" s="16"/>
      <c r="S17" s="16"/>
      <c r="T17" s="16"/>
      <c r="U17" s="16"/>
      <c r="V17" s="16"/>
      <c r="W17" s="10">
        <f t="shared" si="7"/>
        <v>3</v>
      </c>
      <c r="X17" s="12"/>
      <c r="Y17" s="7"/>
      <c r="Z17" s="7"/>
      <c r="AA17" s="7"/>
      <c r="AB17" s="7"/>
      <c r="AC17" s="7"/>
    </row>
    <row r="18" ht="12.75" customHeight="1">
      <c r="A18" s="21" t="s">
        <v>19</v>
      </c>
      <c r="B18" s="10"/>
      <c r="C18" s="16">
        <v>1.0</v>
      </c>
      <c r="D18" s="16">
        <v>3.0</v>
      </c>
      <c r="E18" s="10">
        <f>16+3</f>
        <v>19</v>
      </c>
      <c r="F18" s="16">
        <v>3.0</v>
      </c>
      <c r="G18" s="16">
        <v>3.0</v>
      </c>
      <c r="H18" s="16">
        <v>3.0</v>
      </c>
      <c r="I18" s="16">
        <v>3.0</v>
      </c>
      <c r="J18" s="10"/>
      <c r="K18" s="10"/>
      <c r="L18" s="10"/>
      <c r="M18" s="16"/>
      <c r="N18" s="10"/>
      <c r="O18" s="10"/>
      <c r="P18" s="10"/>
      <c r="Q18" s="10"/>
      <c r="R18" s="10"/>
      <c r="S18" s="10"/>
      <c r="T18" s="10"/>
      <c r="U18" s="10"/>
      <c r="V18" s="10"/>
      <c r="W18" s="10">
        <f t="shared" si="7"/>
        <v>35</v>
      </c>
      <c r="X18" s="12"/>
      <c r="Y18" s="28" t="s">
        <v>20</v>
      </c>
      <c r="Z18" s="29"/>
      <c r="AA18" s="29"/>
      <c r="AB18" s="28">
        <v>-10.0</v>
      </c>
      <c r="AC18" s="7"/>
    </row>
    <row r="19" ht="12.75" customHeight="1">
      <c r="A19" s="30" t="s">
        <v>21</v>
      </c>
      <c r="B19" s="10"/>
      <c r="C19" s="16">
        <v>3.0</v>
      </c>
      <c r="D19" s="16">
        <v>1.0</v>
      </c>
      <c r="E19" s="10"/>
      <c r="F19" s="10"/>
      <c r="G19" s="10"/>
      <c r="H19" s="10"/>
      <c r="I19" s="10"/>
      <c r="J19" s="10"/>
      <c r="K19" s="10"/>
      <c r="L19" s="10"/>
      <c r="M19" s="10">
        <f>7</f>
        <v>7</v>
      </c>
      <c r="N19" s="10"/>
      <c r="O19" s="16">
        <v>3.0</v>
      </c>
      <c r="P19" s="16">
        <v>3.0</v>
      </c>
      <c r="Q19" s="16">
        <v>3.0</v>
      </c>
      <c r="R19" s="31">
        <v>5.0</v>
      </c>
      <c r="S19" s="31">
        <v>5.0</v>
      </c>
      <c r="T19" s="31">
        <v>5.0</v>
      </c>
      <c r="U19" s="31">
        <v>5.0</v>
      </c>
      <c r="V19" s="31">
        <v>5.0</v>
      </c>
      <c r="W19" s="32">
        <f>SUM(B19:V19)+50</f>
        <v>95</v>
      </c>
      <c r="X19" s="12"/>
      <c r="Y19" s="33" t="s">
        <v>22</v>
      </c>
      <c r="Z19" s="34"/>
      <c r="AA19" s="34"/>
      <c r="AB19" s="33">
        <v>-50.0</v>
      </c>
      <c r="AC19" s="35" t="s">
        <v>23</v>
      </c>
    </row>
    <row r="20" ht="12.75" customHeight="1">
      <c r="A20" s="14" t="s">
        <v>24</v>
      </c>
      <c r="B20" s="10"/>
      <c r="C20" s="10"/>
      <c r="D20" s="10">
        <f>14</f>
        <v>14</v>
      </c>
      <c r="E20" s="10"/>
      <c r="F20" s="10"/>
      <c r="G20" s="36">
        <f>25</f>
        <v>25</v>
      </c>
      <c r="H20" s="10"/>
      <c r="I20" s="10"/>
      <c r="J20" s="10"/>
      <c r="K20" s="10">
        <f>3</f>
        <v>3</v>
      </c>
      <c r="L20" s="18">
        <v>-10.0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>
        <f t="shared" ref="W20:W21" si="8">SUM(B20:V20)</f>
        <v>32</v>
      </c>
      <c r="X20" s="12"/>
      <c r="Y20" s="37" t="s">
        <v>25</v>
      </c>
      <c r="Z20" s="38"/>
      <c r="AA20" s="38"/>
      <c r="AB20" s="38">
        <v>-200.0</v>
      </c>
      <c r="AC20" s="35" t="s">
        <v>26</v>
      </c>
    </row>
    <row r="21" ht="12.75" customHeight="1">
      <c r="A21" s="21" t="s">
        <v>27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6">
        <f>2</f>
        <v>2</v>
      </c>
      <c r="N21" s="10"/>
      <c r="O21" s="10"/>
      <c r="P21" s="10"/>
      <c r="Q21" s="10"/>
      <c r="R21" s="10"/>
      <c r="S21" s="10"/>
      <c r="T21" s="10"/>
      <c r="U21" s="10"/>
      <c r="V21" s="10"/>
      <c r="W21" s="10">
        <f t="shared" si="8"/>
        <v>2</v>
      </c>
      <c r="X21" s="12"/>
      <c r="Y21" s="39" t="s">
        <v>28</v>
      </c>
      <c r="Z21" s="40"/>
      <c r="AA21" s="40"/>
      <c r="AB21" s="39">
        <v>-100.0</v>
      </c>
      <c r="AC21" s="7"/>
    </row>
    <row r="22" ht="12.75" customHeight="1">
      <c r="A22" s="24" t="s">
        <v>12</v>
      </c>
      <c r="B22" s="10">
        <f t="shared" ref="B22:W22" si="9">SUM(B14:B21)</f>
        <v>25</v>
      </c>
      <c r="C22" s="10">
        <f t="shared" si="9"/>
        <v>32</v>
      </c>
      <c r="D22" s="10">
        <f t="shared" si="9"/>
        <v>45</v>
      </c>
      <c r="E22" s="10">
        <f t="shared" si="9"/>
        <v>30</v>
      </c>
      <c r="F22" s="10">
        <f t="shared" si="9"/>
        <v>8</v>
      </c>
      <c r="G22" s="10">
        <f t="shared" si="9"/>
        <v>42</v>
      </c>
      <c r="H22" s="10">
        <f t="shared" si="9"/>
        <v>27</v>
      </c>
      <c r="I22" s="10">
        <f t="shared" si="9"/>
        <v>31</v>
      </c>
      <c r="J22" s="10">
        <f t="shared" si="9"/>
        <v>3</v>
      </c>
      <c r="K22" s="10">
        <f t="shared" si="9"/>
        <v>28</v>
      </c>
      <c r="L22" s="10">
        <f t="shared" si="9"/>
        <v>2</v>
      </c>
      <c r="M22" s="10">
        <f t="shared" si="9"/>
        <v>12</v>
      </c>
      <c r="N22" s="10">
        <f t="shared" si="9"/>
        <v>23</v>
      </c>
      <c r="O22" s="10">
        <f t="shared" si="9"/>
        <v>6</v>
      </c>
      <c r="P22" s="10">
        <f t="shared" si="9"/>
        <v>9</v>
      </c>
      <c r="Q22" s="10">
        <f t="shared" si="9"/>
        <v>18</v>
      </c>
      <c r="R22" s="10">
        <f t="shared" si="9"/>
        <v>20</v>
      </c>
      <c r="S22" s="10">
        <f t="shared" si="9"/>
        <v>24</v>
      </c>
      <c r="T22" s="10">
        <f t="shared" si="9"/>
        <v>10</v>
      </c>
      <c r="U22" s="10">
        <f t="shared" si="9"/>
        <v>5</v>
      </c>
      <c r="V22" s="10">
        <f t="shared" si="9"/>
        <v>28</v>
      </c>
      <c r="W22" s="10">
        <f t="shared" si="9"/>
        <v>508</v>
      </c>
      <c r="X22" s="7"/>
      <c r="Y22" s="6" t="s">
        <v>29</v>
      </c>
      <c r="Z22" s="41" t="s">
        <v>30</v>
      </c>
      <c r="AA22" s="41" t="s">
        <v>31</v>
      </c>
      <c r="AB22" s="41" t="s">
        <v>32</v>
      </c>
      <c r="AC22" s="7"/>
    </row>
    <row r="23" ht="12.75" customHeight="1">
      <c r="A23" s="24" t="s">
        <v>13</v>
      </c>
      <c r="B23" s="10">
        <f>B22</f>
        <v>25</v>
      </c>
      <c r="C23" s="10">
        <f t="shared" ref="C23:V23" si="10">B23+C22</f>
        <v>57</v>
      </c>
      <c r="D23" s="10">
        <f t="shared" si="10"/>
        <v>102</v>
      </c>
      <c r="E23" s="10">
        <f t="shared" si="10"/>
        <v>132</v>
      </c>
      <c r="F23" s="10">
        <f t="shared" si="10"/>
        <v>140</v>
      </c>
      <c r="G23" s="10">
        <f t="shared" si="10"/>
        <v>182</v>
      </c>
      <c r="H23" s="10">
        <f t="shared" si="10"/>
        <v>209</v>
      </c>
      <c r="I23" s="10">
        <f t="shared" si="10"/>
        <v>240</v>
      </c>
      <c r="J23" s="10">
        <f t="shared" si="10"/>
        <v>243</v>
      </c>
      <c r="K23" s="10">
        <f t="shared" si="10"/>
        <v>271</v>
      </c>
      <c r="L23" s="10">
        <f t="shared" si="10"/>
        <v>273</v>
      </c>
      <c r="M23" s="10">
        <f t="shared" si="10"/>
        <v>285</v>
      </c>
      <c r="N23" s="10">
        <f t="shared" si="10"/>
        <v>308</v>
      </c>
      <c r="O23" s="10">
        <f t="shared" si="10"/>
        <v>314</v>
      </c>
      <c r="P23" s="10">
        <f t="shared" si="10"/>
        <v>323</v>
      </c>
      <c r="Q23" s="10">
        <f t="shared" si="10"/>
        <v>341</v>
      </c>
      <c r="R23" s="10">
        <f t="shared" si="10"/>
        <v>361</v>
      </c>
      <c r="S23" s="10">
        <f t="shared" si="10"/>
        <v>385</v>
      </c>
      <c r="T23" s="10">
        <f t="shared" si="10"/>
        <v>395</v>
      </c>
      <c r="U23" s="10">
        <f t="shared" si="10"/>
        <v>400</v>
      </c>
      <c r="V23" s="10">
        <f t="shared" si="10"/>
        <v>428</v>
      </c>
      <c r="W23" s="10">
        <f>SUM(W14:W21)</f>
        <v>508</v>
      </c>
      <c r="X23" s="12"/>
      <c r="Y23" s="4" t="s">
        <v>33</v>
      </c>
      <c r="Z23" s="42">
        <v>8.0</v>
      </c>
      <c r="AA23" s="42">
        <v>5.0</v>
      </c>
      <c r="AB23" s="42">
        <v>2.0</v>
      </c>
      <c r="AC23" s="6" t="s">
        <v>34</v>
      </c>
    </row>
    <row r="24" ht="12.75" customHeight="1">
      <c r="A24" s="25" t="s">
        <v>35</v>
      </c>
      <c r="B24" s="10">
        <v>1.0</v>
      </c>
      <c r="C24" s="9">
        <v>2.0</v>
      </c>
      <c r="D24" s="10">
        <v>3.0</v>
      </c>
      <c r="E24" s="10">
        <v>4.0</v>
      </c>
      <c r="F24" s="10">
        <v>5.0</v>
      </c>
      <c r="G24" s="10">
        <v>6.0</v>
      </c>
      <c r="H24" s="10">
        <v>7.0</v>
      </c>
      <c r="I24" s="10">
        <v>8.0</v>
      </c>
      <c r="J24" s="11">
        <v>9.0</v>
      </c>
      <c r="K24" s="10">
        <v>10.0</v>
      </c>
      <c r="L24" s="10">
        <v>11.0</v>
      </c>
      <c r="M24" s="10">
        <v>12.0</v>
      </c>
      <c r="N24" s="10">
        <v>13.0</v>
      </c>
      <c r="O24" s="9">
        <v>14.0</v>
      </c>
      <c r="P24" s="9">
        <v>15.0</v>
      </c>
      <c r="Q24" s="10">
        <v>16.0</v>
      </c>
      <c r="R24" s="9">
        <v>17.0</v>
      </c>
      <c r="S24" s="10">
        <v>18.0</v>
      </c>
      <c r="T24" s="9">
        <v>19.0</v>
      </c>
      <c r="U24" s="11">
        <v>20.0</v>
      </c>
      <c r="V24" s="10">
        <v>21.0</v>
      </c>
      <c r="W24" s="10" t="s">
        <v>3</v>
      </c>
      <c r="X24" s="12"/>
      <c r="Y24" s="43" t="s">
        <v>36</v>
      </c>
      <c r="Z24" s="42">
        <v>5.0</v>
      </c>
      <c r="AA24" s="42">
        <v>3.0</v>
      </c>
      <c r="AB24" s="42">
        <v>1.0</v>
      </c>
      <c r="AC24" s="6" t="s">
        <v>37</v>
      </c>
    </row>
    <row r="25" ht="12.75" customHeight="1">
      <c r="A25" s="21" t="s">
        <v>38</v>
      </c>
      <c r="B25" s="10"/>
      <c r="C25" s="16"/>
      <c r="D25" s="10"/>
      <c r="E25" s="16"/>
      <c r="F25" s="10"/>
      <c r="G25" s="10"/>
      <c r="H25" s="16"/>
      <c r="I25" s="10"/>
      <c r="J25" s="10"/>
      <c r="K25" s="16"/>
      <c r="L25" s="10"/>
      <c r="M25" s="16"/>
      <c r="N25" s="10"/>
      <c r="O25" s="10">
        <f>2</f>
        <v>2</v>
      </c>
      <c r="P25" s="10"/>
      <c r="Q25" s="10"/>
      <c r="R25" s="10"/>
      <c r="S25" s="16"/>
      <c r="T25" s="16"/>
      <c r="U25" s="10">
        <f>3</f>
        <v>3</v>
      </c>
      <c r="V25" s="10"/>
      <c r="W25" s="10">
        <f t="shared" ref="W25:W29" si="11">SUM(B25:V25)</f>
        <v>5</v>
      </c>
      <c r="X25" s="12"/>
      <c r="Y25" s="44" t="s">
        <v>39</v>
      </c>
      <c r="Z25" s="42">
        <v>5.0</v>
      </c>
      <c r="AA25" s="42">
        <v>3.0</v>
      </c>
      <c r="AB25" s="42">
        <v>1.0</v>
      </c>
      <c r="AC25" s="6" t="s">
        <v>40</v>
      </c>
    </row>
    <row r="26" ht="12.75" customHeight="1">
      <c r="A26" s="21" t="s">
        <v>41</v>
      </c>
      <c r="B26" s="16"/>
      <c r="C26" s="10">
        <f>6</f>
        <v>6</v>
      </c>
      <c r="D26" s="10"/>
      <c r="E26" s="10"/>
      <c r="F26" s="16"/>
      <c r="G26" s="16"/>
      <c r="H26" s="16"/>
      <c r="I26" s="16"/>
      <c r="J26" s="10">
        <f>4</f>
        <v>4</v>
      </c>
      <c r="K26" s="10"/>
      <c r="L26" s="10">
        <f>6</f>
        <v>6</v>
      </c>
      <c r="M26" s="10"/>
      <c r="N26" s="10"/>
      <c r="O26" s="10">
        <f>14</f>
        <v>14</v>
      </c>
      <c r="P26" s="36">
        <f>25</f>
        <v>25</v>
      </c>
      <c r="Q26" s="10"/>
      <c r="R26" s="10"/>
      <c r="S26" s="10"/>
      <c r="T26" s="36">
        <f>25</f>
        <v>25</v>
      </c>
      <c r="U26" s="10">
        <f>14</f>
        <v>14</v>
      </c>
      <c r="V26" s="10"/>
      <c r="W26" s="10">
        <f t="shared" si="11"/>
        <v>94</v>
      </c>
      <c r="X26" s="12"/>
      <c r="Y26" s="45" t="s">
        <v>42</v>
      </c>
      <c r="Z26" s="42">
        <v>5.0</v>
      </c>
      <c r="AA26" s="42">
        <v>3.0</v>
      </c>
      <c r="AB26" s="42">
        <v>1.0</v>
      </c>
      <c r="AC26" s="42" t="s">
        <v>43</v>
      </c>
    </row>
    <row r="27" ht="12.75" customHeight="1">
      <c r="A27" s="21" t="s">
        <v>44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36">
        <f>25</f>
        <v>25</v>
      </c>
      <c r="S27" s="10"/>
      <c r="T27" s="10"/>
      <c r="U27" s="10"/>
      <c r="V27" s="10"/>
      <c r="W27" s="10">
        <f t="shared" si="11"/>
        <v>25</v>
      </c>
      <c r="X27" s="12"/>
      <c r="Y27" s="46"/>
      <c r="Z27" s="42"/>
      <c r="AA27" s="7"/>
      <c r="AB27" s="7"/>
      <c r="AC27" s="6"/>
    </row>
    <row r="28" ht="12.75" customHeight="1">
      <c r="A28" s="21" t="s">
        <v>45</v>
      </c>
      <c r="B28" s="10"/>
      <c r="C28" s="10">
        <f>12</f>
        <v>12</v>
      </c>
      <c r="D28" s="16"/>
      <c r="E28" s="16"/>
      <c r="F28" s="16"/>
      <c r="G28" s="16"/>
      <c r="H28" s="16"/>
      <c r="I28" s="10"/>
      <c r="J28" s="10">
        <f>6</f>
        <v>6</v>
      </c>
      <c r="K28" s="16"/>
      <c r="L28" s="16"/>
      <c r="M28" s="16"/>
      <c r="N28" s="10"/>
      <c r="O28" s="10"/>
      <c r="P28" s="10"/>
      <c r="Q28" s="10"/>
      <c r="R28" s="10"/>
      <c r="S28" s="10"/>
      <c r="T28" s="10"/>
      <c r="U28" s="16"/>
      <c r="V28" s="10"/>
      <c r="W28" s="10">
        <f t="shared" si="11"/>
        <v>18</v>
      </c>
      <c r="X28" s="12"/>
      <c r="Y28" s="47" t="s">
        <v>46</v>
      </c>
      <c r="Z28" s="41" t="s">
        <v>30</v>
      </c>
      <c r="AA28" s="41" t="s">
        <v>31</v>
      </c>
      <c r="AB28" s="41" t="s">
        <v>32</v>
      </c>
      <c r="AC28" s="7"/>
    </row>
    <row r="29" ht="12.75" customHeight="1">
      <c r="A29" s="21" t="s">
        <v>47</v>
      </c>
      <c r="B29" s="10"/>
      <c r="C29" s="10">
        <f>7</f>
        <v>7</v>
      </c>
      <c r="D29" s="16"/>
      <c r="E29" s="10">
        <f>2</f>
        <v>2</v>
      </c>
      <c r="F29" s="10"/>
      <c r="G29" s="10"/>
      <c r="H29" s="10"/>
      <c r="I29" s="16"/>
      <c r="J29" s="10">
        <f>12+2</f>
        <v>14</v>
      </c>
      <c r="K29" s="16">
        <f t="shared" ref="K29:L29" si="12">2</f>
        <v>2</v>
      </c>
      <c r="L29" s="16">
        <f t="shared" si="12"/>
        <v>2</v>
      </c>
      <c r="M29" s="16"/>
      <c r="N29" s="16">
        <f>2</f>
        <v>2</v>
      </c>
      <c r="O29" s="16">
        <f>12+2</f>
        <v>14</v>
      </c>
      <c r="P29" s="16">
        <f>9+2</f>
        <v>11</v>
      </c>
      <c r="Q29" s="16"/>
      <c r="R29" s="16"/>
      <c r="S29" s="16"/>
      <c r="T29" s="16">
        <f>6</f>
        <v>6</v>
      </c>
      <c r="U29" s="16">
        <f>7</f>
        <v>7</v>
      </c>
      <c r="V29" s="16"/>
      <c r="W29" s="10">
        <f t="shared" si="11"/>
        <v>67</v>
      </c>
      <c r="X29" s="12"/>
      <c r="Y29" s="4" t="s">
        <v>33</v>
      </c>
      <c r="Z29" s="6">
        <v>100.0</v>
      </c>
      <c r="AA29" s="6">
        <v>50.0</v>
      </c>
      <c r="AB29" s="6">
        <v>30.0</v>
      </c>
      <c r="AC29" s="7"/>
    </row>
    <row r="30" ht="12.75" customHeight="1">
      <c r="A30" s="21" t="s">
        <v>48</v>
      </c>
      <c r="B30" s="10"/>
      <c r="C30" s="10"/>
      <c r="D30" s="10"/>
      <c r="E30" s="10">
        <f>6</f>
        <v>6</v>
      </c>
      <c r="F30" s="10"/>
      <c r="G30" s="10">
        <f>8</f>
        <v>8</v>
      </c>
      <c r="H30" s="10">
        <f>3</f>
        <v>3</v>
      </c>
      <c r="I30" s="10"/>
      <c r="J30" s="10">
        <f>14+1</f>
        <v>15</v>
      </c>
      <c r="K30" s="16">
        <v>1.0</v>
      </c>
      <c r="L30" s="16">
        <v>1.0</v>
      </c>
      <c r="M30" s="16">
        <v>1.0</v>
      </c>
      <c r="N30" s="16">
        <v>1.0</v>
      </c>
      <c r="O30" s="10">
        <f>20+1</f>
        <v>21</v>
      </c>
      <c r="P30" s="10">
        <f>20+3</f>
        <v>23</v>
      </c>
      <c r="Q30" s="16">
        <v>1.0</v>
      </c>
      <c r="R30" s="16">
        <v>3.0</v>
      </c>
      <c r="S30" s="16">
        <v>3.0</v>
      </c>
      <c r="T30" s="10">
        <f>12+1</f>
        <v>13</v>
      </c>
      <c r="U30" s="10">
        <f>20+3</f>
        <v>23</v>
      </c>
      <c r="V30" s="16">
        <v>3.0</v>
      </c>
      <c r="W30" s="10">
        <f>SUM(B30:V30)+30+30</f>
        <v>186</v>
      </c>
      <c r="X30" s="12"/>
      <c r="Y30" s="43" t="s">
        <v>36</v>
      </c>
      <c r="Z30" s="6">
        <v>50.0</v>
      </c>
      <c r="AA30" s="6">
        <v>30.0</v>
      </c>
      <c r="AB30" s="6">
        <v>10.0</v>
      </c>
      <c r="AC30" s="7"/>
    </row>
    <row r="31" ht="12.75" customHeight="1">
      <c r="A31" s="21" t="s">
        <v>49</v>
      </c>
      <c r="B31" s="10"/>
      <c r="C31" s="10"/>
      <c r="D31" s="10"/>
      <c r="E31" s="10"/>
      <c r="F31" s="10"/>
      <c r="G31" s="10"/>
      <c r="H31" s="10"/>
      <c r="I31" s="16"/>
      <c r="J31" s="10"/>
      <c r="K31" s="10"/>
      <c r="L31" s="10"/>
      <c r="M31" s="10"/>
      <c r="N31" s="10"/>
      <c r="O31" s="10"/>
      <c r="P31" s="10"/>
      <c r="Q31" s="16"/>
      <c r="R31" s="10"/>
      <c r="S31" s="16"/>
      <c r="T31" s="16"/>
      <c r="U31" s="16"/>
      <c r="V31" s="16"/>
      <c r="W31" s="16">
        <f t="shared" ref="W31:W32" si="14">SUM(B31:V31)</f>
        <v>0</v>
      </c>
      <c r="X31" s="12"/>
      <c r="Y31" s="44" t="s">
        <v>39</v>
      </c>
      <c r="Z31" s="6">
        <v>50.0</v>
      </c>
      <c r="AA31" s="6">
        <v>30.0</v>
      </c>
      <c r="AB31" s="6">
        <v>10.0</v>
      </c>
      <c r="AC31" s="7"/>
    </row>
    <row r="32" ht="12.75" customHeight="1">
      <c r="A32" s="21" t="s">
        <v>50</v>
      </c>
      <c r="B32" s="10"/>
      <c r="C32" s="10">
        <f>8</f>
        <v>8</v>
      </c>
      <c r="D32" s="10"/>
      <c r="E32" s="10"/>
      <c r="F32" s="10"/>
      <c r="G32" s="10"/>
      <c r="H32" s="10">
        <f>10</f>
        <v>10</v>
      </c>
      <c r="I32" s="10">
        <f>5</f>
        <v>5</v>
      </c>
      <c r="J32" s="10">
        <f>9</f>
        <v>9</v>
      </c>
      <c r="K32" s="10"/>
      <c r="L32" s="10"/>
      <c r="M32" s="10"/>
      <c r="N32" s="10"/>
      <c r="O32" s="10">
        <f t="shared" ref="O32:P32" si="13">8</f>
        <v>8</v>
      </c>
      <c r="P32" s="10">
        <f t="shared" si="13"/>
        <v>8</v>
      </c>
      <c r="Q32" s="10"/>
      <c r="R32" s="10"/>
      <c r="S32" s="10"/>
      <c r="T32" s="10">
        <f>14</f>
        <v>14</v>
      </c>
      <c r="U32" s="10">
        <f>12</f>
        <v>12</v>
      </c>
      <c r="V32" s="10"/>
      <c r="W32" s="10">
        <f t="shared" si="14"/>
        <v>74</v>
      </c>
      <c r="X32" s="12"/>
      <c r="Y32" s="45" t="s">
        <v>42</v>
      </c>
      <c r="Z32" s="6">
        <v>50.0</v>
      </c>
      <c r="AA32" s="6">
        <v>30.0</v>
      </c>
      <c r="AB32" s="6">
        <v>10.0</v>
      </c>
      <c r="AC32" s="7"/>
    </row>
    <row r="33" ht="12.75" customHeight="1">
      <c r="A33" s="24" t="s">
        <v>12</v>
      </c>
      <c r="B33" s="10">
        <f t="shared" ref="B33:W33" si="15">SUM(B25:B32)</f>
        <v>0</v>
      </c>
      <c r="C33" s="10">
        <f t="shared" si="15"/>
        <v>33</v>
      </c>
      <c r="D33" s="10">
        <f t="shared" si="15"/>
        <v>0</v>
      </c>
      <c r="E33" s="10">
        <f t="shared" si="15"/>
        <v>8</v>
      </c>
      <c r="F33" s="10">
        <f t="shared" si="15"/>
        <v>0</v>
      </c>
      <c r="G33" s="10">
        <f t="shared" si="15"/>
        <v>8</v>
      </c>
      <c r="H33" s="10">
        <f t="shared" si="15"/>
        <v>13</v>
      </c>
      <c r="I33" s="10">
        <f t="shared" si="15"/>
        <v>5</v>
      </c>
      <c r="J33" s="10">
        <f t="shared" si="15"/>
        <v>48</v>
      </c>
      <c r="K33" s="10">
        <f t="shared" si="15"/>
        <v>3</v>
      </c>
      <c r="L33" s="10">
        <f t="shared" si="15"/>
        <v>9</v>
      </c>
      <c r="M33" s="10">
        <f t="shared" si="15"/>
        <v>1</v>
      </c>
      <c r="N33" s="10">
        <f t="shared" si="15"/>
        <v>3</v>
      </c>
      <c r="O33" s="10">
        <f t="shared" si="15"/>
        <v>59</v>
      </c>
      <c r="P33" s="10">
        <f t="shared" si="15"/>
        <v>67</v>
      </c>
      <c r="Q33" s="10">
        <f t="shared" si="15"/>
        <v>1</v>
      </c>
      <c r="R33" s="10">
        <f t="shared" si="15"/>
        <v>28</v>
      </c>
      <c r="S33" s="10">
        <f t="shared" si="15"/>
        <v>3</v>
      </c>
      <c r="T33" s="10">
        <f t="shared" si="15"/>
        <v>58</v>
      </c>
      <c r="U33" s="10">
        <f t="shared" si="15"/>
        <v>59</v>
      </c>
      <c r="V33" s="10">
        <f t="shared" si="15"/>
        <v>3</v>
      </c>
      <c r="W33" s="10">
        <f t="shared" si="15"/>
        <v>469</v>
      </c>
      <c r="X33" s="12"/>
      <c r="Y33" s="47"/>
      <c r="Z33" s="41"/>
      <c r="AA33" s="41"/>
      <c r="AB33" s="41"/>
      <c r="AC33" s="7"/>
    </row>
    <row r="34" ht="12.75" customHeight="1">
      <c r="A34" s="24" t="s">
        <v>13</v>
      </c>
      <c r="B34" s="10">
        <f>B33</f>
        <v>0</v>
      </c>
      <c r="C34" s="10">
        <f t="shared" ref="C34:V34" si="16">B34+C33</f>
        <v>33</v>
      </c>
      <c r="D34" s="10">
        <f t="shared" si="16"/>
        <v>33</v>
      </c>
      <c r="E34" s="10">
        <f t="shared" si="16"/>
        <v>41</v>
      </c>
      <c r="F34" s="10">
        <f t="shared" si="16"/>
        <v>41</v>
      </c>
      <c r="G34" s="10">
        <f t="shared" si="16"/>
        <v>49</v>
      </c>
      <c r="H34" s="10">
        <f t="shared" si="16"/>
        <v>62</v>
      </c>
      <c r="I34" s="10">
        <f t="shared" si="16"/>
        <v>67</v>
      </c>
      <c r="J34" s="10">
        <f t="shared" si="16"/>
        <v>115</v>
      </c>
      <c r="K34" s="10">
        <f t="shared" si="16"/>
        <v>118</v>
      </c>
      <c r="L34" s="10">
        <f t="shared" si="16"/>
        <v>127</v>
      </c>
      <c r="M34" s="10">
        <f t="shared" si="16"/>
        <v>128</v>
      </c>
      <c r="N34" s="10">
        <f t="shared" si="16"/>
        <v>131</v>
      </c>
      <c r="O34" s="10">
        <f t="shared" si="16"/>
        <v>190</v>
      </c>
      <c r="P34" s="10">
        <f t="shared" si="16"/>
        <v>257</v>
      </c>
      <c r="Q34" s="10">
        <f t="shared" si="16"/>
        <v>258</v>
      </c>
      <c r="R34" s="10">
        <f t="shared" si="16"/>
        <v>286</v>
      </c>
      <c r="S34" s="10">
        <f t="shared" si="16"/>
        <v>289</v>
      </c>
      <c r="T34" s="10">
        <f t="shared" si="16"/>
        <v>347</v>
      </c>
      <c r="U34" s="10">
        <f t="shared" si="16"/>
        <v>406</v>
      </c>
      <c r="V34" s="10">
        <f t="shared" si="16"/>
        <v>409</v>
      </c>
      <c r="W34" s="10">
        <f>SUM(W25:W32)</f>
        <v>469</v>
      </c>
      <c r="X34" s="12"/>
      <c r="Y34" s="48"/>
      <c r="Z34" s="6"/>
      <c r="AA34" s="6"/>
      <c r="AB34" s="6"/>
      <c r="AC34" s="7"/>
    </row>
    <row r="35" ht="12.75" customHeight="1">
      <c r="A35" s="25" t="s">
        <v>51</v>
      </c>
      <c r="B35" s="10">
        <v>1.0</v>
      </c>
      <c r="C35" s="10">
        <v>2.0</v>
      </c>
      <c r="D35" s="10">
        <v>3.0</v>
      </c>
      <c r="E35" s="10">
        <v>4.0</v>
      </c>
      <c r="F35" s="10">
        <v>5.0</v>
      </c>
      <c r="G35" s="10">
        <v>6.0</v>
      </c>
      <c r="H35" s="10">
        <v>7.0</v>
      </c>
      <c r="I35" s="10">
        <v>8.0</v>
      </c>
      <c r="J35" s="10">
        <v>9.0</v>
      </c>
      <c r="K35" s="10">
        <v>10.0</v>
      </c>
      <c r="L35" s="10">
        <v>11.0</v>
      </c>
      <c r="M35" s="10">
        <v>12.0</v>
      </c>
      <c r="N35" s="10">
        <v>13.0</v>
      </c>
      <c r="O35" s="10">
        <v>14.0</v>
      </c>
      <c r="P35" s="10">
        <v>15.0</v>
      </c>
      <c r="Q35" s="10">
        <v>16.0</v>
      </c>
      <c r="R35" s="10">
        <v>17.0</v>
      </c>
      <c r="S35" s="10">
        <v>18.0</v>
      </c>
      <c r="T35" s="10">
        <v>19.0</v>
      </c>
      <c r="U35" s="10">
        <v>20.0</v>
      </c>
      <c r="V35" s="10">
        <v>21.0</v>
      </c>
      <c r="W35" s="10" t="s">
        <v>3</v>
      </c>
      <c r="X35" s="12"/>
      <c r="Y35" s="49"/>
      <c r="Z35" s="6"/>
      <c r="AA35" s="6"/>
      <c r="AB35" s="6"/>
      <c r="AC35" s="7"/>
    </row>
    <row r="36" ht="12.75" customHeight="1">
      <c r="A36" s="21" t="s">
        <v>52</v>
      </c>
      <c r="B36" s="10"/>
      <c r="C36" s="16"/>
      <c r="D36" s="36">
        <f>25+1</f>
        <v>26</v>
      </c>
      <c r="E36" s="10"/>
      <c r="F36" s="16"/>
      <c r="G36" s="10">
        <f>16+3</f>
        <v>19</v>
      </c>
      <c r="H36" s="10"/>
      <c r="I36" s="10"/>
      <c r="J36" s="10"/>
      <c r="K36" s="36">
        <f>25+1</f>
        <v>26</v>
      </c>
      <c r="L36" s="10">
        <f>1</f>
        <v>1</v>
      </c>
      <c r="M36" s="16">
        <v>1.0</v>
      </c>
      <c r="N36" s="10"/>
      <c r="O36" s="10"/>
      <c r="P36" s="10"/>
      <c r="Q36" s="10"/>
      <c r="R36" s="10"/>
      <c r="S36" s="10">
        <f>14</f>
        <v>14</v>
      </c>
      <c r="T36" s="10"/>
      <c r="U36" s="10"/>
      <c r="V36" s="36">
        <f>25+1</f>
        <v>26</v>
      </c>
      <c r="W36" s="10">
        <f>SUM(B36:V36)+10</f>
        <v>123</v>
      </c>
      <c r="X36" s="12"/>
      <c r="Y36" s="50"/>
      <c r="Z36" s="6"/>
      <c r="AA36" s="6"/>
      <c r="AB36" s="6"/>
      <c r="AC36" s="7"/>
    </row>
    <row r="37" ht="12.75" customHeight="1">
      <c r="A37" s="21" t="s">
        <v>53</v>
      </c>
      <c r="B37" s="16"/>
      <c r="C37" s="10"/>
      <c r="D37" s="10"/>
      <c r="E37" s="16"/>
      <c r="F37" s="10"/>
      <c r="G37" s="16"/>
      <c r="H37" s="16"/>
      <c r="I37" s="10"/>
      <c r="J37" s="10"/>
      <c r="K37" s="10"/>
      <c r="L37" s="10"/>
      <c r="M37" s="16"/>
      <c r="N37" s="16">
        <f>9</f>
        <v>9</v>
      </c>
      <c r="O37" s="10"/>
      <c r="P37" s="16"/>
      <c r="Q37" s="16"/>
      <c r="R37" s="16">
        <f>12</f>
        <v>12</v>
      </c>
      <c r="S37" s="16"/>
      <c r="T37" s="10">
        <f>3</f>
        <v>3</v>
      </c>
      <c r="U37" s="10"/>
      <c r="V37" s="16"/>
      <c r="W37" s="10">
        <f t="shared" ref="W37:W43" si="17">SUM(B37:V37)</f>
        <v>24</v>
      </c>
      <c r="X37" s="12"/>
      <c r="Y37" s="51"/>
      <c r="Z37" s="6"/>
      <c r="AA37" s="6"/>
      <c r="AB37" s="6"/>
      <c r="AC37" s="7"/>
    </row>
    <row r="38" ht="12.75" customHeight="1">
      <c r="A38" s="21" t="s">
        <v>54</v>
      </c>
      <c r="B38" s="10"/>
      <c r="C38" s="10"/>
      <c r="D38" s="10"/>
      <c r="E38" s="10"/>
      <c r="F38" s="10"/>
      <c r="G38" s="10"/>
      <c r="H38" s="10"/>
      <c r="I38" s="16"/>
      <c r="J38" s="16"/>
      <c r="K38" s="10"/>
      <c r="L38" s="10"/>
      <c r="M38" s="10"/>
      <c r="N38" s="10"/>
      <c r="O38" s="10"/>
      <c r="P38" s="10"/>
      <c r="Q38" s="10"/>
      <c r="R38" s="10">
        <f>16</f>
        <v>16</v>
      </c>
      <c r="S38" s="10"/>
      <c r="T38" s="10"/>
      <c r="U38" s="10">
        <f>8</f>
        <v>8</v>
      </c>
      <c r="V38" s="10"/>
      <c r="W38" s="10">
        <f t="shared" si="17"/>
        <v>24</v>
      </c>
      <c r="X38" s="12"/>
      <c r="Y38" s="52"/>
      <c r="Z38" s="6"/>
      <c r="AA38" s="7"/>
      <c r="AB38" s="7"/>
      <c r="AC38" s="7"/>
    </row>
    <row r="39" ht="12.75" customHeight="1">
      <c r="A39" s="21" t="s">
        <v>55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6"/>
      <c r="S39" s="10"/>
      <c r="T39" s="10"/>
      <c r="U39" s="10">
        <f>4</f>
        <v>4</v>
      </c>
      <c r="V39" s="10"/>
      <c r="W39" s="10">
        <f t="shared" si="17"/>
        <v>4</v>
      </c>
      <c r="X39" s="12"/>
      <c r="Y39" s="7"/>
      <c r="Z39" s="7"/>
      <c r="AA39" s="7"/>
      <c r="AB39" s="7"/>
      <c r="AC39" s="7"/>
    </row>
    <row r="40" ht="12.75" customHeight="1">
      <c r="A40" s="21" t="s">
        <v>56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>
        <f t="shared" si="17"/>
        <v>0</v>
      </c>
      <c r="X40" s="12"/>
      <c r="Y40" s="47"/>
      <c r="Z40" s="5"/>
      <c r="AA40" s="7"/>
      <c r="AB40" s="7"/>
      <c r="AC40" s="7"/>
    </row>
    <row r="41" ht="12.75" customHeight="1">
      <c r="A41" s="21" t="s">
        <v>57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6"/>
      <c r="P41" s="10"/>
      <c r="Q41" s="10"/>
      <c r="R41" s="10"/>
      <c r="S41" s="10"/>
      <c r="T41" s="10"/>
      <c r="U41" s="10">
        <f>2</f>
        <v>2</v>
      </c>
      <c r="V41" s="10"/>
      <c r="W41" s="10">
        <f t="shared" si="17"/>
        <v>2</v>
      </c>
      <c r="X41" s="12"/>
      <c r="Y41" s="47"/>
      <c r="Z41" s="5"/>
      <c r="AA41" s="7"/>
      <c r="AB41" s="7"/>
      <c r="AC41" s="7"/>
    </row>
    <row r="42" ht="12.75" customHeight="1">
      <c r="A42" s="21" t="s">
        <v>58</v>
      </c>
      <c r="B42" s="10">
        <f>6</f>
        <v>6</v>
      </c>
      <c r="C42" s="10">
        <f>14+2</f>
        <v>16</v>
      </c>
      <c r="D42" s="16">
        <v>2.0</v>
      </c>
      <c r="E42" s="10"/>
      <c r="F42" s="10"/>
      <c r="G42" s="10"/>
      <c r="H42" s="16">
        <f>7</f>
        <v>7</v>
      </c>
      <c r="I42" s="16"/>
      <c r="J42" s="16">
        <f>10</f>
        <v>10</v>
      </c>
      <c r="K42" s="16"/>
      <c r="L42" s="16">
        <f>1</f>
        <v>1</v>
      </c>
      <c r="M42" s="16"/>
      <c r="N42" s="16"/>
      <c r="O42" s="16">
        <f>1</f>
        <v>1</v>
      </c>
      <c r="P42" s="16">
        <f>2</f>
        <v>2</v>
      </c>
      <c r="Q42" s="16"/>
      <c r="R42" s="16"/>
      <c r="S42" s="16"/>
      <c r="T42" s="16">
        <f>9</f>
        <v>9</v>
      </c>
      <c r="U42" s="16">
        <f>10</f>
        <v>10</v>
      </c>
      <c r="V42" s="16"/>
      <c r="W42" s="16">
        <f t="shared" si="17"/>
        <v>64</v>
      </c>
      <c r="X42" s="12"/>
      <c r="Y42" s="47"/>
      <c r="Z42" s="5"/>
      <c r="AA42" s="7"/>
      <c r="AB42" s="7"/>
      <c r="AC42" s="7"/>
    </row>
    <row r="43" ht="12.75" customHeight="1">
      <c r="A43" s="21" t="s">
        <v>59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>
        <f t="shared" si="17"/>
        <v>0</v>
      </c>
      <c r="X43" s="12"/>
      <c r="Y43" s="47"/>
      <c r="Z43" s="5"/>
      <c r="AA43" s="7"/>
      <c r="AB43" s="7"/>
      <c r="AC43" s="7"/>
    </row>
    <row r="44" ht="12.75" customHeight="1">
      <c r="A44" s="24" t="s">
        <v>12</v>
      </c>
      <c r="B44" s="10">
        <f t="shared" ref="B44:W44" si="18">SUM(B36:B43)</f>
        <v>6</v>
      </c>
      <c r="C44" s="10">
        <f t="shared" si="18"/>
        <v>16</v>
      </c>
      <c r="D44" s="10">
        <f t="shared" si="18"/>
        <v>28</v>
      </c>
      <c r="E44" s="10">
        <f t="shared" si="18"/>
        <v>0</v>
      </c>
      <c r="F44" s="10">
        <f t="shared" si="18"/>
        <v>0</v>
      </c>
      <c r="G44" s="10">
        <f t="shared" si="18"/>
        <v>19</v>
      </c>
      <c r="H44" s="10">
        <f t="shared" si="18"/>
        <v>7</v>
      </c>
      <c r="I44" s="10">
        <f t="shared" si="18"/>
        <v>0</v>
      </c>
      <c r="J44" s="10">
        <f t="shared" si="18"/>
        <v>10</v>
      </c>
      <c r="K44" s="10">
        <f t="shared" si="18"/>
        <v>26</v>
      </c>
      <c r="L44" s="10">
        <f t="shared" si="18"/>
        <v>2</v>
      </c>
      <c r="M44" s="10">
        <f t="shared" si="18"/>
        <v>1</v>
      </c>
      <c r="N44" s="10">
        <f t="shared" si="18"/>
        <v>9</v>
      </c>
      <c r="O44" s="10">
        <f t="shared" si="18"/>
        <v>1</v>
      </c>
      <c r="P44" s="10">
        <f t="shared" si="18"/>
        <v>2</v>
      </c>
      <c r="Q44" s="10">
        <f t="shared" si="18"/>
        <v>0</v>
      </c>
      <c r="R44" s="10">
        <f t="shared" si="18"/>
        <v>28</v>
      </c>
      <c r="S44" s="10">
        <f t="shared" si="18"/>
        <v>14</v>
      </c>
      <c r="T44" s="10">
        <f t="shared" si="18"/>
        <v>12</v>
      </c>
      <c r="U44" s="10">
        <f t="shared" si="18"/>
        <v>24</v>
      </c>
      <c r="V44" s="10">
        <f t="shared" si="18"/>
        <v>26</v>
      </c>
      <c r="W44" s="10">
        <f t="shared" si="18"/>
        <v>241</v>
      </c>
      <c r="X44" s="12"/>
      <c r="Y44" s="47"/>
      <c r="Z44" s="5"/>
      <c r="AA44" s="7"/>
      <c r="AB44" s="7"/>
      <c r="AC44" s="7"/>
    </row>
    <row r="45" ht="12.75" customHeight="1">
      <c r="A45" s="24" t="s">
        <v>13</v>
      </c>
      <c r="B45" s="10">
        <f>B44</f>
        <v>6</v>
      </c>
      <c r="C45" s="10">
        <f t="shared" ref="C45:V45" si="19">B45+C44</f>
        <v>22</v>
      </c>
      <c r="D45" s="10">
        <f t="shared" si="19"/>
        <v>50</v>
      </c>
      <c r="E45" s="10">
        <f t="shared" si="19"/>
        <v>50</v>
      </c>
      <c r="F45" s="10">
        <f t="shared" si="19"/>
        <v>50</v>
      </c>
      <c r="G45" s="10">
        <f t="shared" si="19"/>
        <v>69</v>
      </c>
      <c r="H45" s="10">
        <f t="shared" si="19"/>
        <v>76</v>
      </c>
      <c r="I45" s="10">
        <f t="shared" si="19"/>
        <v>76</v>
      </c>
      <c r="J45" s="10">
        <f t="shared" si="19"/>
        <v>86</v>
      </c>
      <c r="K45" s="10">
        <f t="shared" si="19"/>
        <v>112</v>
      </c>
      <c r="L45" s="10">
        <f t="shared" si="19"/>
        <v>114</v>
      </c>
      <c r="M45" s="10">
        <f t="shared" si="19"/>
        <v>115</v>
      </c>
      <c r="N45" s="10">
        <f t="shared" si="19"/>
        <v>124</v>
      </c>
      <c r="O45" s="10">
        <f t="shared" si="19"/>
        <v>125</v>
      </c>
      <c r="P45" s="10">
        <f t="shared" si="19"/>
        <v>127</v>
      </c>
      <c r="Q45" s="10">
        <f t="shared" si="19"/>
        <v>127</v>
      </c>
      <c r="R45" s="10">
        <f t="shared" si="19"/>
        <v>155</v>
      </c>
      <c r="S45" s="10">
        <f t="shared" si="19"/>
        <v>169</v>
      </c>
      <c r="T45" s="10">
        <f t="shared" si="19"/>
        <v>181</v>
      </c>
      <c r="U45" s="10">
        <f t="shared" si="19"/>
        <v>205</v>
      </c>
      <c r="V45" s="10">
        <f t="shared" si="19"/>
        <v>231</v>
      </c>
      <c r="W45" s="10">
        <f>SUM(W36:W43)</f>
        <v>241</v>
      </c>
      <c r="X45" s="12"/>
      <c r="Y45" s="47"/>
      <c r="Z45" s="5"/>
      <c r="AA45" s="7"/>
      <c r="AB45" s="7"/>
      <c r="AC45" s="7"/>
    </row>
    <row r="46" ht="12.75" customHeight="1">
      <c r="A46" s="25" t="s">
        <v>60</v>
      </c>
      <c r="B46" s="10">
        <v>1.0</v>
      </c>
      <c r="C46" s="10">
        <v>2.0</v>
      </c>
      <c r="D46" s="10">
        <v>3.0</v>
      </c>
      <c r="E46" s="10">
        <v>4.0</v>
      </c>
      <c r="F46" s="10">
        <v>5.0</v>
      </c>
      <c r="G46" s="10">
        <v>6.0</v>
      </c>
      <c r="H46" s="10">
        <v>7.0</v>
      </c>
      <c r="I46" s="11">
        <v>8.0</v>
      </c>
      <c r="J46" s="10">
        <v>9.0</v>
      </c>
      <c r="K46" s="10">
        <v>10.0</v>
      </c>
      <c r="L46" s="10">
        <v>11.0</v>
      </c>
      <c r="M46" s="10">
        <v>12.0</v>
      </c>
      <c r="N46" s="10">
        <v>13.0</v>
      </c>
      <c r="O46" s="10">
        <v>14.0</v>
      </c>
      <c r="P46" s="10">
        <v>15.0</v>
      </c>
      <c r="Q46" s="10">
        <v>16.0</v>
      </c>
      <c r="R46" s="10">
        <v>17.0</v>
      </c>
      <c r="S46" s="10">
        <v>18.0</v>
      </c>
      <c r="T46" s="10">
        <v>19.0</v>
      </c>
      <c r="U46" s="10">
        <v>20.0</v>
      </c>
      <c r="V46" s="10">
        <v>21.0</v>
      </c>
      <c r="W46" s="10" t="s">
        <v>3</v>
      </c>
      <c r="X46" s="12"/>
      <c r="Y46" s="47"/>
      <c r="Z46" s="5"/>
      <c r="AA46" s="7"/>
      <c r="AB46" s="7"/>
      <c r="AC46" s="7"/>
    </row>
    <row r="47" ht="12.75" customHeight="1">
      <c r="A47" s="21" t="s">
        <v>61</v>
      </c>
      <c r="B47" s="10"/>
      <c r="C47" s="16"/>
      <c r="D47" s="10"/>
      <c r="E47" s="10"/>
      <c r="F47" s="10"/>
      <c r="G47" s="10"/>
      <c r="H47" s="10">
        <f>1</f>
        <v>1</v>
      </c>
      <c r="I47" s="16"/>
      <c r="J47" s="10"/>
      <c r="K47" s="10"/>
      <c r="L47" s="10"/>
      <c r="M47" s="16"/>
      <c r="N47" s="16"/>
      <c r="O47" s="10">
        <f>6</f>
        <v>6</v>
      </c>
      <c r="P47" s="10"/>
      <c r="Q47" s="10"/>
      <c r="R47" s="10"/>
      <c r="S47" s="10"/>
      <c r="T47" s="16"/>
      <c r="U47" s="16"/>
      <c r="V47" s="16"/>
      <c r="W47" s="10">
        <f t="shared" ref="W47:W52" si="20">SUM(B47:V47)</f>
        <v>7</v>
      </c>
      <c r="X47" s="12"/>
      <c r="Y47" s="47"/>
      <c r="Z47" s="5"/>
      <c r="AA47" s="7"/>
      <c r="AB47" s="7"/>
      <c r="AC47" s="7"/>
    </row>
    <row r="48" ht="12.75" customHeight="1">
      <c r="A48" s="21" t="s">
        <v>62</v>
      </c>
      <c r="B48" s="16"/>
      <c r="C48" s="10"/>
      <c r="D48" s="10"/>
      <c r="E48" s="10"/>
      <c r="F48" s="16">
        <f>4</f>
        <v>4</v>
      </c>
      <c r="G48" s="16"/>
      <c r="H48" s="16"/>
      <c r="I48" s="16"/>
      <c r="J48" s="16"/>
      <c r="K48" s="16"/>
      <c r="L48" s="16"/>
      <c r="M48" s="16">
        <f>6</f>
        <v>6</v>
      </c>
      <c r="N48" s="16"/>
      <c r="O48" s="16"/>
      <c r="P48" s="16"/>
      <c r="Q48" s="16"/>
      <c r="R48" s="16"/>
      <c r="S48" s="16"/>
      <c r="T48" s="16"/>
      <c r="U48" s="16"/>
      <c r="V48" s="16"/>
      <c r="W48" s="10">
        <f t="shared" si="20"/>
        <v>10</v>
      </c>
      <c r="X48" s="12"/>
      <c r="Y48" s="47"/>
      <c r="Z48" s="5"/>
      <c r="AA48" s="7"/>
      <c r="AB48" s="7"/>
      <c r="AC48" s="7"/>
    </row>
    <row r="49" ht="12.75" customHeight="1">
      <c r="A49" s="14" t="s">
        <v>63</v>
      </c>
      <c r="B49" s="10"/>
      <c r="C49" s="10"/>
      <c r="D49" s="10"/>
      <c r="E49" s="10"/>
      <c r="F49" s="10"/>
      <c r="G49" s="10"/>
      <c r="H49" s="10"/>
      <c r="I49" s="10"/>
      <c r="J49" s="10"/>
      <c r="K49" s="18">
        <v>-10.0</v>
      </c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>
        <f t="shared" si="20"/>
        <v>-10</v>
      </c>
      <c r="X49" s="12"/>
      <c r="Y49" s="47"/>
      <c r="Z49" s="5"/>
      <c r="AA49" s="7"/>
      <c r="AB49" s="7"/>
      <c r="AC49" s="7"/>
    </row>
    <row r="50" ht="12.75" customHeight="1">
      <c r="A50" s="21" t="s">
        <v>64</v>
      </c>
      <c r="B50" s="10"/>
      <c r="C50" s="10">
        <f>2</f>
        <v>2</v>
      </c>
      <c r="D50" s="10"/>
      <c r="E50" s="10"/>
      <c r="F50" s="10"/>
      <c r="G50" s="10"/>
      <c r="H50" s="10">
        <f>5</f>
        <v>5</v>
      </c>
      <c r="I50" s="10">
        <f>6</f>
        <v>6</v>
      </c>
      <c r="J50" s="10">
        <f>3</f>
        <v>3</v>
      </c>
      <c r="K50" s="10"/>
      <c r="L50" s="10">
        <f>3</f>
        <v>3</v>
      </c>
      <c r="M50" s="10"/>
      <c r="N50" s="10"/>
      <c r="O50" s="10">
        <f>10</f>
        <v>10</v>
      </c>
      <c r="P50" s="10">
        <f>12</f>
        <v>12</v>
      </c>
      <c r="Q50" s="10">
        <f>14+2</f>
        <v>16</v>
      </c>
      <c r="R50" s="10"/>
      <c r="S50" s="10"/>
      <c r="T50" s="10">
        <f>16+2</f>
        <v>18</v>
      </c>
      <c r="U50" s="10">
        <f>9</f>
        <v>9</v>
      </c>
      <c r="V50" s="10"/>
      <c r="W50" s="10">
        <f t="shared" si="20"/>
        <v>84</v>
      </c>
      <c r="X50" s="12"/>
      <c r="Y50" s="12"/>
      <c r="Z50" s="5"/>
      <c r="AA50" s="7"/>
      <c r="AB50" s="7"/>
      <c r="AC50" s="7"/>
    </row>
    <row r="51" ht="12.75" customHeight="1">
      <c r="A51" s="21" t="s">
        <v>65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6"/>
      <c r="W51" s="10">
        <f t="shared" si="20"/>
        <v>0</v>
      </c>
      <c r="X51" s="12"/>
      <c r="Y51" s="47"/>
      <c r="Z51" s="5"/>
      <c r="AA51" s="7"/>
      <c r="AB51" s="7"/>
      <c r="AC51" s="7"/>
    </row>
    <row r="52" ht="12.75" customHeight="1">
      <c r="A52" s="21" t="s">
        <v>66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>
        <f>6</f>
        <v>6</v>
      </c>
      <c r="S52" s="10"/>
      <c r="T52" s="10"/>
      <c r="U52" s="10"/>
      <c r="V52" s="10"/>
      <c r="W52" s="10">
        <f t="shared" si="20"/>
        <v>6</v>
      </c>
      <c r="X52" s="12"/>
      <c r="Y52" s="47"/>
      <c r="Z52" s="5"/>
      <c r="AA52" s="7"/>
      <c r="AB52" s="7"/>
      <c r="AC52" s="7"/>
    </row>
    <row r="53" ht="12.75" customHeight="1">
      <c r="A53" s="53" t="s">
        <v>67</v>
      </c>
      <c r="B53" s="10"/>
      <c r="C53" s="36">
        <f>25+5</f>
        <v>30</v>
      </c>
      <c r="D53" s="10">
        <f>4+5</f>
        <v>9</v>
      </c>
      <c r="E53" s="10">
        <f>4+3</f>
        <v>7</v>
      </c>
      <c r="F53" s="54">
        <v>5.0</v>
      </c>
      <c r="G53" s="16">
        <v>3.0</v>
      </c>
      <c r="H53" s="55">
        <f>16+5</f>
        <v>21</v>
      </c>
      <c r="I53" s="56">
        <f>25+5</f>
        <v>30</v>
      </c>
      <c r="J53" s="55">
        <f>5+5</f>
        <v>10</v>
      </c>
      <c r="K53" s="54">
        <v>5.0</v>
      </c>
      <c r="L53" s="57">
        <f>4+5</f>
        <v>9</v>
      </c>
      <c r="M53" s="26">
        <v>5.0</v>
      </c>
      <c r="N53" s="26">
        <v>5.0</v>
      </c>
      <c r="O53" s="57">
        <f>16+5</f>
        <v>21</v>
      </c>
      <c r="P53" s="57">
        <f>14+5</f>
        <v>19</v>
      </c>
      <c r="Q53" s="57">
        <f t="shared" ref="Q53:R53" si="21">1+5</f>
        <v>6</v>
      </c>
      <c r="R53" s="57">
        <f t="shared" si="21"/>
        <v>6</v>
      </c>
      <c r="S53" s="26">
        <v>5.0</v>
      </c>
      <c r="T53" s="57">
        <f>8+5</f>
        <v>13</v>
      </c>
      <c r="U53" s="55">
        <f>6+5</f>
        <v>11</v>
      </c>
      <c r="V53" s="26">
        <v>5.0</v>
      </c>
      <c r="W53" s="26">
        <f>SUM(B53:V53)+50+10</f>
        <v>285</v>
      </c>
      <c r="X53" s="12"/>
      <c r="Y53" s="47"/>
      <c r="Z53" s="5"/>
      <c r="AA53" s="7"/>
      <c r="AB53" s="7"/>
      <c r="AC53" s="7"/>
    </row>
    <row r="54" ht="12.75" customHeight="1">
      <c r="A54" s="21" t="s">
        <v>68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>
        <f>SUM(B54:V54)</f>
        <v>0</v>
      </c>
      <c r="X54" s="12"/>
      <c r="Y54" s="47"/>
      <c r="Z54" s="5"/>
      <c r="AA54" s="7"/>
      <c r="AB54" s="7"/>
      <c r="AC54" s="7"/>
    </row>
    <row r="55" ht="12.75" customHeight="1">
      <c r="A55" s="24" t="s">
        <v>12</v>
      </c>
      <c r="B55" s="10">
        <f t="shared" ref="B55:W55" si="22">SUM(B47:B54)</f>
        <v>0</v>
      </c>
      <c r="C55" s="10">
        <f t="shared" si="22"/>
        <v>32</v>
      </c>
      <c r="D55" s="10">
        <f t="shared" si="22"/>
        <v>9</v>
      </c>
      <c r="E55" s="10">
        <f t="shared" si="22"/>
        <v>7</v>
      </c>
      <c r="F55" s="10">
        <f t="shared" si="22"/>
        <v>9</v>
      </c>
      <c r="G55" s="10">
        <f t="shared" si="22"/>
        <v>3</v>
      </c>
      <c r="H55" s="10">
        <f t="shared" si="22"/>
        <v>27</v>
      </c>
      <c r="I55" s="10">
        <f t="shared" si="22"/>
        <v>36</v>
      </c>
      <c r="J55" s="10">
        <f t="shared" si="22"/>
        <v>13</v>
      </c>
      <c r="K55" s="10">
        <f t="shared" si="22"/>
        <v>-5</v>
      </c>
      <c r="L55" s="10">
        <f t="shared" si="22"/>
        <v>12</v>
      </c>
      <c r="M55" s="10">
        <f t="shared" si="22"/>
        <v>11</v>
      </c>
      <c r="N55" s="10">
        <f t="shared" si="22"/>
        <v>5</v>
      </c>
      <c r="O55" s="10">
        <f t="shared" si="22"/>
        <v>37</v>
      </c>
      <c r="P55" s="10">
        <f t="shared" si="22"/>
        <v>31</v>
      </c>
      <c r="Q55" s="10">
        <f t="shared" si="22"/>
        <v>22</v>
      </c>
      <c r="R55" s="10">
        <f t="shared" si="22"/>
        <v>12</v>
      </c>
      <c r="S55" s="10">
        <f t="shared" si="22"/>
        <v>5</v>
      </c>
      <c r="T55" s="10">
        <f t="shared" si="22"/>
        <v>31</v>
      </c>
      <c r="U55" s="10">
        <f t="shared" si="22"/>
        <v>20</v>
      </c>
      <c r="V55" s="10">
        <f t="shared" si="22"/>
        <v>5</v>
      </c>
      <c r="W55" s="10">
        <f t="shared" si="22"/>
        <v>382</v>
      </c>
      <c r="X55" s="12"/>
      <c r="Y55" s="47"/>
      <c r="Z55" s="5"/>
      <c r="AA55" s="7"/>
      <c r="AB55" s="7"/>
      <c r="AC55" s="7"/>
    </row>
    <row r="56" ht="12.75" customHeight="1">
      <c r="A56" s="24" t="s">
        <v>13</v>
      </c>
      <c r="B56" s="10">
        <f>B55</f>
        <v>0</v>
      </c>
      <c r="C56" s="10">
        <f t="shared" ref="C56:V56" si="23">B56+C55</f>
        <v>32</v>
      </c>
      <c r="D56" s="10">
        <f t="shared" si="23"/>
        <v>41</v>
      </c>
      <c r="E56" s="10">
        <f t="shared" si="23"/>
        <v>48</v>
      </c>
      <c r="F56" s="10">
        <f t="shared" si="23"/>
        <v>57</v>
      </c>
      <c r="G56" s="10">
        <f t="shared" si="23"/>
        <v>60</v>
      </c>
      <c r="H56" s="10">
        <f t="shared" si="23"/>
        <v>87</v>
      </c>
      <c r="I56" s="10">
        <f t="shared" si="23"/>
        <v>123</v>
      </c>
      <c r="J56" s="10">
        <f t="shared" si="23"/>
        <v>136</v>
      </c>
      <c r="K56" s="10">
        <f t="shared" si="23"/>
        <v>131</v>
      </c>
      <c r="L56" s="10">
        <f t="shared" si="23"/>
        <v>143</v>
      </c>
      <c r="M56" s="10">
        <f t="shared" si="23"/>
        <v>154</v>
      </c>
      <c r="N56" s="10">
        <f t="shared" si="23"/>
        <v>159</v>
      </c>
      <c r="O56" s="10">
        <f t="shared" si="23"/>
        <v>196</v>
      </c>
      <c r="P56" s="10">
        <f t="shared" si="23"/>
        <v>227</v>
      </c>
      <c r="Q56" s="10">
        <f t="shared" si="23"/>
        <v>249</v>
      </c>
      <c r="R56" s="10">
        <f t="shared" si="23"/>
        <v>261</v>
      </c>
      <c r="S56" s="10">
        <f t="shared" si="23"/>
        <v>266</v>
      </c>
      <c r="T56" s="10">
        <f t="shared" si="23"/>
        <v>297</v>
      </c>
      <c r="U56" s="10">
        <f t="shared" si="23"/>
        <v>317</v>
      </c>
      <c r="V56" s="10">
        <f t="shared" si="23"/>
        <v>322</v>
      </c>
      <c r="W56" s="10">
        <f>SUM(W47:W54)</f>
        <v>382</v>
      </c>
      <c r="X56" s="5"/>
      <c r="Y56" s="47"/>
      <c r="Z56" s="5"/>
      <c r="AA56" s="7"/>
      <c r="AB56" s="7"/>
      <c r="AC56" s="7"/>
    </row>
    <row r="57" ht="12.75" customHeight="1">
      <c r="A57" s="25" t="s">
        <v>69</v>
      </c>
      <c r="B57" s="10">
        <v>1.0</v>
      </c>
      <c r="C57" s="10">
        <v>2.0</v>
      </c>
      <c r="D57" s="10">
        <v>3.0</v>
      </c>
      <c r="E57" s="10">
        <v>4.0</v>
      </c>
      <c r="F57" s="10">
        <v>5.0</v>
      </c>
      <c r="G57" s="10">
        <v>6.0</v>
      </c>
      <c r="H57" s="10">
        <v>7.0</v>
      </c>
      <c r="I57" s="10">
        <v>8.0</v>
      </c>
      <c r="J57" s="10">
        <v>9.0</v>
      </c>
      <c r="K57" s="10">
        <v>10.0</v>
      </c>
      <c r="L57" s="10">
        <v>11.0</v>
      </c>
      <c r="M57" s="9">
        <v>12.0</v>
      </c>
      <c r="N57" s="10">
        <v>13.0</v>
      </c>
      <c r="O57" s="10">
        <v>14.0</v>
      </c>
      <c r="P57" s="10">
        <v>15.0</v>
      </c>
      <c r="Q57" s="10">
        <v>16.0</v>
      </c>
      <c r="R57" s="10">
        <v>17.0</v>
      </c>
      <c r="S57" s="11">
        <v>18.0</v>
      </c>
      <c r="T57" s="10">
        <v>19.0</v>
      </c>
      <c r="U57" s="10">
        <v>20.0</v>
      </c>
      <c r="V57" s="10">
        <v>21.0</v>
      </c>
      <c r="W57" s="10" t="s">
        <v>3</v>
      </c>
      <c r="X57" s="5"/>
      <c r="Y57" s="47"/>
      <c r="Z57" s="5"/>
      <c r="AA57" s="7"/>
      <c r="AB57" s="7"/>
      <c r="AC57" s="7"/>
    </row>
    <row r="58" ht="12.75" customHeight="1">
      <c r="A58" s="21" t="s">
        <v>70</v>
      </c>
      <c r="B58" s="10"/>
      <c r="C58" s="16"/>
      <c r="D58" s="10"/>
      <c r="E58" s="10">
        <f>10</f>
        <v>10</v>
      </c>
      <c r="F58" s="16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23">
        <f>25</f>
        <v>25</v>
      </c>
      <c r="T58" s="10"/>
      <c r="U58" s="10"/>
      <c r="V58" s="10"/>
      <c r="W58" s="10">
        <f t="shared" ref="W58:W65" si="24">SUM(B58:V58)</f>
        <v>35</v>
      </c>
      <c r="X58" s="5"/>
      <c r="Y58" s="47"/>
      <c r="Z58" s="5"/>
      <c r="AA58" s="7"/>
      <c r="AB58" s="7"/>
      <c r="AC58" s="7"/>
    </row>
    <row r="59" ht="12.75" customHeight="1">
      <c r="A59" s="21" t="s">
        <v>71</v>
      </c>
      <c r="B59" s="16"/>
      <c r="C59" s="10"/>
      <c r="D59" s="10"/>
      <c r="E59" s="16"/>
      <c r="F59" s="10"/>
      <c r="G59" s="16"/>
      <c r="H59" s="16"/>
      <c r="I59" s="10"/>
      <c r="J59" s="10"/>
      <c r="K59" s="10"/>
      <c r="L59" s="10">
        <f>8</f>
        <v>8</v>
      </c>
      <c r="M59" s="16"/>
      <c r="N59" s="16"/>
      <c r="O59" s="10"/>
      <c r="P59" s="16"/>
      <c r="Q59" s="16"/>
      <c r="R59" s="16"/>
      <c r="S59" s="16"/>
      <c r="T59" s="10"/>
      <c r="U59" s="10"/>
      <c r="V59" s="16"/>
      <c r="W59" s="10">
        <f t="shared" si="24"/>
        <v>8</v>
      </c>
      <c r="X59" s="5"/>
      <c r="Y59" s="47"/>
      <c r="Z59" s="5"/>
      <c r="AA59" s="7"/>
      <c r="AB59" s="7"/>
      <c r="AC59" s="7"/>
    </row>
    <row r="60" ht="12.75" customHeight="1">
      <c r="A60" s="21" t="s">
        <v>72</v>
      </c>
      <c r="B60" s="10"/>
      <c r="C60" s="10"/>
      <c r="D60" s="10"/>
      <c r="E60" s="10"/>
      <c r="F60" s="10"/>
      <c r="G60" s="10"/>
      <c r="H60" s="10"/>
      <c r="I60" s="16"/>
      <c r="J60" s="16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>
        <f>2</f>
        <v>2</v>
      </c>
      <c r="W60" s="10">
        <f t="shared" si="24"/>
        <v>2</v>
      </c>
      <c r="X60" s="5"/>
      <c r="Y60" s="47"/>
      <c r="Z60" s="5"/>
      <c r="AA60" s="7"/>
      <c r="AB60" s="7"/>
      <c r="AC60" s="7"/>
    </row>
    <row r="61" ht="12.75" customHeight="1">
      <c r="A61" s="21" t="s">
        <v>73</v>
      </c>
      <c r="B61" s="10"/>
      <c r="C61" s="10"/>
      <c r="D61" s="10">
        <f>10</f>
        <v>10</v>
      </c>
      <c r="E61" s="10"/>
      <c r="F61" s="10"/>
      <c r="G61" s="10">
        <f>20</f>
        <v>20</v>
      </c>
      <c r="H61" s="10"/>
      <c r="I61" s="10">
        <f>16</f>
        <v>16</v>
      </c>
      <c r="J61" s="10"/>
      <c r="K61" s="10">
        <f>10</f>
        <v>10</v>
      </c>
      <c r="L61" s="10"/>
      <c r="M61" s="10"/>
      <c r="N61" s="10"/>
      <c r="O61" s="10"/>
      <c r="P61" s="10"/>
      <c r="Q61" s="10"/>
      <c r="R61" s="16"/>
      <c r="S61" s="10">
        <f>10</f>
        <v>10</v>
      </c>
      <c r="T61" s="10"/>
      <c r="U61" s="10"/>
      <c r="V61" s="10">
        <f>14</f>
        <v>14</v>
      </c>
      <c r="W61" s="10">
        <f t="shared" si="24"/>
        <v>80</v>
      </c>
      <c r="X61" s="5"/>
      <c r="Y61" s="47"/>
      <c r="Z61" s="5"/>
      <c r="AA61" s="7"/>
      <c r="AB61" s="7"/>
      <c r="AC61" s="7"/>
    </row>
    <row r="62" ht="12.75" customHeight="1">
      <c r="A62" s="21" t="s">
        <v>74</v>
      </c>
      <c r="B62" s="10"/>
      <c r="C62" s="10">
        <f>4</f>
        <v>4</v>
      </c>
      <c r="D62" s="10"/>
      <c r="E62" s="10"/>
      <c r="F62" s="10"/>
      <c r="G62" s="10"/>
      <c r="H62" s="10"/>
      <c r="I62" s="10"/>
      <c r="J62" s="10"/>
      <c r="K62" s="10"/>
      <c r="L62" s="10"/>
      <c r="M62" s="10">
        <f>10</f>
        <v>10</v>
      </c>
      <c r="N62" s="10"/>
      <c r="O62" s="10"/>
      <c r="P62" s="10"/>
      <c r="Q62" s="10"/>
      <c r="R62" s="10"/>
      <c r="S62" s="10"/>
      <c r="T62" s="10"/>
      <c r="U62" s="10"/>
      <c r="V62" s="10"/>
      <c r="W62" s="10">
        <f t="shared" si="24"/>
        <v>14</v>
      </c>
      <c r="X62" s="5"/>
      <c r="Y62" s="47"/>
      <c r="Z62" s="5"/>
      <c r="AA62" s="7"/>
      <c r="AB62" s="7"/>
      <c r="AC62" s="7"/>
    </row>
    <row r="63" ht="12.75" customHeight="1">
      <c r="A63" s="21" t="s">
        <v>75</v>
      </c>
      <c r="B63" s="10"/>
      <c r="C63" s="10"/>
      <c r="D63" s="10"/>
      <c r="E63" s="10"/>
      <c r="F63" s="10"/>
      <c r="G63" s="10"/>
      <c r="H63" s="10"/>
      <c r="I63" s="10">
        <f>1</f>
        <v>1</v>
      </c>
      <c r="J63" s="10"/>
      <c r="K63" s="10"/>
      <c r="L63" s="10"/>
      <c r="M63" s="10"/>
      <c r="N63" s="10"/>
      <c r="O63" s="16"/>
      <c r="P63" s="10"/>
      <c r="Q63" s="10"/>
      <c r="R63" s="10"/>
      <c r="S63" s="10"/>
      <c r="T63" s="10"/>
      <c r="U63" s="10"/>
      <c r="V63" s="10"/>
      <c r="W63" s="10">
        <f t="shared" si="24"/>
        <v>1</v>
      </c>
      <c r="X63" s="5"/>
      <c r="Y63" s="47"/>
      <c r="Z63" s="5"/>
      <c r="AA63" s="7"/>
      <c r="AB63" s="7"/>
      <c r="AC63" s="7"/>
    </row>
    <row r="64" ht="12.75" customHeight="1">
      <c r="A64" s="21" t="s">
        <v>76</v>
      </c>
      <c r="B64" s="10"/>
      <c r="C64" s="10"/>
      <c r="D64" s="10"/>
      <c r="E64" s="10"/>
      <c r="F64" s="10"/>
      <c r="G64" s="10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>
        <f t="shared" si="24"/>
        <v>0</v>
      </c>
      <c r="X64" s="5"/>
      <c r="Y64" s="47"/>
      <c r="Z64" s="5"/>
      <c r="AA64" s="7"/>
      <c r="AB64" s="7"/>
      <c r="AC64" s="7"/>
    </row>
    <row r="65" ht="12.75" customHeight="1">
      <c r="A65" s="21" t="s">
        <v>77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>
        <f>3</f>
        <v>3</v>
      </c>
      <c r="N65" s="10"/>
      <c r="O65" s="10"/>
      <c r="P65" s="10"/>
      <c r="Q65" s="10"/>
      <c r="R65" s="10"/>
      <c r="S65" s="10"/>
      <c r="T65" s="10"/>
      <c r="U65" s="10"/>
      <c r="V65" s="10"/>
      <c r="W65" s="10">
        <f t="shared" si="24"/>
        <v>3</v>
      </c>
      <c r="X65" s="5"/>
      <c r="Y65" s="47"/>
      <c r="Z65" s="5"/>
      <c r="AA65" s="7"/>
      <c r="AB65" s="7"/>
      <c r="AC65" s="7"/>
    </row>
    <row r="66" ht="12.75" customHeight="1">
      <c r="A66" s="58" t="s">
        <v>12</v>
      </c>
      <c r="B66" s="10">
        <f t="shared" ref="B66:W66" si="25">SUM(B58:B65)</f>
        <v>0</v>
      </c>
      <c r="C66" s="10">
        <f t="shared" si="25"/>
        <v>4</v>
      </c>
      <c r="D66" s="10">
        <f t="shared" si="25"/>
        <v>10</v>
      </c>
      <c r="E66" s="10">
        <f t="shared" si="25"/>
        <v>10</v>
      </c>
      <c r="F66" s="10">
        <f t="shared" si="25"/>
        <v>0</v>
      </c>
      <c r="G66" s="10">
        <f t="shared" si="25"/>
        <v>20</v>
      </c>
      <c r="H66" s="10">
        <f t="shared" si="25"/>
        <v>0</v>
      </c>
      <c r="I66" s="10">
        <f t="shared" si="25"/>
        <v>17</v>
      </c>
      <c r="J66" s="10">
        <f t="shared" si="25"/>
        <v>0</v>
      </c>
      <c r="K66" s="10">
        <f t="shared" si="25"/>
        <v>10</v>
      </c>
      <c r="L66" s="10">
        <f t="shared" si="25"/>
        <v>8</v>
      </c>
      <c r="M66" s="10">
        <f t="shared" si="25"/>
        <v>13</v>
      </c>
      <c r="N66" s="10">
        <f t="shared" si="25"/>
        <v>0</v>
      </c>
      <c r="O66" s="10">
        <f t="shared" si="25"/>
        <v>0</v>
      </c>
      <c r="P66" s="10">
        <f t="shared" si="25"/>
        <v>0</v>
      </c>
      <c r="Q66" s="10">
        <f t="shared" si="25"/>
        <v>0</v>
      </c>
      <c r="R66" s="10">
        <f t="shared" si="25"/>
        <v>0</v>
      </c>
      <c r="S66" s="10">
        <f t="shared" si="25"/>
        <v>35</v>
      </c>
      <c r="T66" s="10">
        <f t="shared" si="25"/>
        <v>0</v>
      </c>
      <c r="U66" s="10">
        <f t="shared" si="25"/>
        <v>0</v>
      </c>
      <c r="V66" s="10">
        <f t="shared" si="25"/>
        <v>16</v>
      </c>
      <c r="W66" s="10">
        <f t="shared" si="25"/>
        <v>143</v>
      </c>
      <c r="X66" s="5"/>
      <c r="Y66" s="47"/>
      <c r="Z66" s="5"/>
      <c r="AA66" s="7"/>
      <c r="AB66" s="7"/>
      <c r="AC66" s="7"/>
    </row>
    <row r="67" ht="12.75" customHeight="1">
      <c r="A67" s="58" t="s">
        <v>13</v>
      </c>
      <c r="B67" s="10">
        <f>B66</f>
        <v>0</v>
      </c>
      <c r="C67" s="10">
        <f t="shared" ref="C67:V67" si="26">B67+C66</f>
        <v>4</v>
      </c>
      <c r="D67" s="10">
        <f t="shared" si="26"/>
        <v>14</v>
      </c>
      <c r="E67" s="10">
        <f t="shared" si="26"/>
        <v>24</v>
      </c>
      <c r="F67" s="10">
        <f t="shared" si="26"/>
        <v>24</v>
      </c>
      <c r="G67" s="10">
        <f t="shared" si="26"/>
        <v>44</v>
      </c>
      <c r="H67" s="10">
        <f t="shared" si="26"/>
        <v>44</v>
      </c>
      <c r="I67" s="10">
        <f t="shared" si="26"/>
        <v>61</v>
      </c>
      <c r="J67" s="10">
        <f t="shared" si="26"/>
        <v>61</v>
      </c>
      <c r="K67" s="10">
        <f t="shared" si="26"/>
        <v>71</v>
      </c>
      <c r="L67" s="10">
        <f t="shared" si="26"/>
        <v>79</v>
      </c>
      <c r="M67" s="10">
        <f t="shared" si="26"/>
        <v>92</v>
      </c>
      <c r="N67" s="10">
        <f t="shared" si="26"/>
        <v>92</v>
      </c>
      <c r="O67" s="10">
        <f t="shared" si="26"/>
        <v>92</v>
      </c>
      <c r="P67" s="10">
        <f t="shared" si="26"/>
        <v>92</v>
      </c>
      <c r="Q67" s="10">
        <f t="shared" si="26"/>
        <v>92</v>
      </c>
      <c r="R67" s="10">
        <f t="shared" si="26"/>
        <v>92</v>
      </c>
      <c r="S67" s="10">
        <f t="shared" si="26"/>
        <v>127</v>
      </c>
      <c r="T67" s="10">
        <f t="shared" si="26"/>
        <v>127</v>
      </c>
      <c r="U67" s="10">
        <f t="shared" si="26"/>
        <v>127</v>
      </c>
      <c r="V67" s="10">
        <f t="shared" si="26"/>
        <v>143</v>
      </c>
      <c r="W67" s="10">
        <f>SUM(W58:W65)</f>
        <v>143</v>
      </c>
      <c r="X67" s="5"/>
      <c r="Y67" s="47"/>
      <c r="Z67" s="5"/>
      <c r="AA67" s="7"/>
      <c r="AB67" s="7"/>
      <c r="AC67" s="7"/>
    </row>
    <row r="68" ht="12.75" customHeight="1">
      <c r="A68" s="59" t="s">
        <v>78</v>
      </c>
      <c r="B68" s="10">
        <v>1.0</v>
      </c>
      <c r="C68" s="10">
        <v>2.0</v>
      </c>
      <c r="D68" s="10">
        <v>3.0</v>
      </c>
      <c r="E68" s="10">
        <v>4.0</v>
      </c>
      <c r="F68" s="10">
        <v>5.0</v>
      </c>
      <c r="G68" s="10">
        <v>6.0</v>
      </c>
      <c r="H68" s="10">
        <v>7.0</v>
      </c>
      <c r="I68" s="10">
        <v>8.0</v>
      </c>
      <c r="J68" s="10">
        <v>9.0</v>
      </c>
      <c r="K68" s="10">
        <v>10.0</v>
      </c>
      <c r="L68" s="9">
        <v>11.0</v>
      </c>
      <c r="M68" s="10">
        <v>12.0</v>
      </c>
      <c r="N68" s="10">
        <v>13.0</v>
      </c>
      <c r="O68" s="10">
        <v>14.0</v>
      </c>
      <c r="P68" s="10">
        <v>15.0</v>
      </c>
      <c r="Q68" s="10">
        <v>16.0</v>
      </c>
      <c r="R68" s="10">
        <v>17.0</v>
      </c>
      <c r="S68" s="10">
        <v>18.0</v>
      </c>
      <c r="T68" s="10">
        <v>19.0</v>
      </c>
      <c r="U68" s="10">
        <v>20.0</v>
      </c>
      <c r="V68" s="10">
        <v>21.0</v>
      </c>
      <c r="W68" s="10" t="s">
        <v>3</v>
      </c>
      <c r="X68" s="5"/>
      <c r="Y68" s="47"/>
      <c r="Z68" s="5"/>
      <c r="AA68" s="7"/>
      <c r="AB68" s="7"/>
      <c r="AC68" s="7"/>
    </row>
    <row r="69" ht="12.75" customHeight="1">
      <c r="A69" s="21" t="s">
        <v>79</v>
      </c>
      <c r="B69" s="10"/>
      <c r="C69" s="16"/>
      <c r="D69" s="10"/>
      <c r="E69" s="10"/>
      <c r="F69" s="10">
        <f>9</f>
        <v>9</v>
      </c>
      <c r="G69" s="10"/>
      <c r="H69" s="10"/>
      <c r="I69" s="16"/>
      <c r="J69" s="10"/>
      <c r="K69" s="10"/>
      <c r="L69" s="10"/>
      <c r="M69" s="16"/>
      <c r="N69" s="16">
        <f>5</f>
        <v>5</v>
      </c>
      <c r="O69" s="10"/>
      <c r="P69" s="10"/>
      <c r="Q69" s="10"/>
      <c r="R69" s="10"/>
      <c r="S69" s="10"/>
      <c r="T69" s="16"/>
      <c r="U69" s="16"/>
      <c r="V69" s="16"/>
      <c r="W69" s="10">
        <f t="shared" ref="W69:W76" si="27">SUM(B69:V69)</f>
        <v>14</v>
      </c>
      <c r="X69" s="5"/>
      <c r="Y69" s="47"/>
      <c r="Z69" s="5"/>
      <c r="AA69" s="7"/>
      <c r="AB69" s="7"/>
      <c r="AC69" s="7"/>
    </row>
    <row r="70" ht="12.75" customHeight="1">
      <c r="A70" s="21" t="s">
        <v>80</v>
      </c>
      <c r="B70" s="16">
        <f>10</f>
        <v>10</v>
      </c>
      <c r="C70" s="10"/>
      <c r="D70" s="10"/>
      <c r="E70" s="10"/>
      <c r="F70" s="16">
        <f>16</f>
        <v>16</v>
      </c>
      <c r="G70" s="16"/>
      <c r="H70" s="16"/>
      <c r="I70" s="16"/>
      <c r="J70" s="16"/>
      <c r="K70" s="16"/>
      <c r="L70" s="17">
        <f>25</f>
        <v>25</v>
      </c>
      <c r="M70" s="16"/>
      <c r="N70" s="16"/>
      <c r="O70" s="16"/>
      <c r="P70" s="16"/>
      <c r="Q70" s="16"/>
      <c r="R70" s="16">
        <f>10</f>
        <v>10</v>
      </c>
      <c r="S70" s="16"/>
      <c r="T70" s="16">
        <f>4</f>
        <v>4</v>
      </c>
      <c r="U70" s="16"/>
      <c r="V70" s="16"/>
      <c r="W70" s="10">
        <f t="shared" si="27"/>
        <v>65</v>
      </c>
      <c r="X70" s="5"/>
      <c r="Y70" s="47"/>
      <c r="Z70" s="5"/>
      <c r="AA70" s="7"/>
      <c r="AB70" s="7"/>
      <c r="AC70" s="7"/>
    </row>
    <row r="71" ht="12.75" customHeight="1">
      <c r="A71" s="21" t="s">
        <v>81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6"/>
      <c r="W71" s="10">
        <f t="shared" si="27"/>
        <v>0</v>
      </c>
      <c r="X71" s="5"/>
      <c r="Y71" s="47"/>
      <c r="Z71" s="5"/>
      <c r="AA71" s="7"/>
      <c r="AB71" s="7"/>
      <c r="AC71" s="7"/>
    </row>
    <row r="72" ht="12.75" customHeight="1">
      <c r="A72" s="21" t="s">
        <v>82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>
        <f t="shared" si="27"/>
        <v>0</v>
      </c>
      <c r="X72" s="5"/>
      <c r="Y72" s="47"/>
      <c r="Z72" s="5"/>
      <c r="AA72" s="7"/>
      <c r="AB72" s="7"/>
      <c r="AC72" s="7"/>
    </row>
    <row r="73" ht="12.75" customHeight="1">
      <c r="A73" s="21" t="s">
        <v>83</v>
      </c>
      <c r="B73" s="10">
        <f>4</f>
        <v>4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6"/>
      <c r="W73" s="10">
        <f t="shared" si="27"/>
        <v>4</v>
      </c>
      <c r="X73" s="5"/>
      <c r="Y73" s="47"/>
      <c r="Z73" s="5"/>
      <c r="AA73" s="7"/>
      <c r="AB73" s="7"/>
      <c r="AC73" s="7"/>
    </row>
    <row r="74" ht="12.75" customHeight="1">
      <c r="A74" s="21" t="s">
        <v>84</v>
      </c>
      <c r="B74" s="10">
        <f>2</f>
        <v>2</v>
      </c>
      <c r="C74" s="10"/>
      <c r="D74" s="10"/>
      <c r="E74" s="10"/>
      <c r="F74" s="10">
        <f>5</f>
        <v>5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>
        <f t="shared" si="27"/>
        <v>7</v>
      </c>
      <c r="X74" s="5"/>
      <c r="Y74" s="47"/>
      <c r="Z74" s="5"/>
      <c r="AA74" s="7"/>
      <c r="AB74" s="7"/>
      <c r="AC74" s="7"/>
    </row>
    <row r="75" ht="12.75" customHeight="1">
      <c r="A75" s="21" t="s">
        <v>85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6">
        <f t="shared" si="27"/>
        <v>0</v>
      </c>
      <c r="X75" s="5"/>
      <c r="Y75" s="47"/>
      <c r="Z75" s="5"/>
      <c r="AA75" s="7"/>
      <c r="AB75" s="7"/>
      <c r="AC75" s="7"/>
    </row>
    <row r="76" ht="12.75" customHeight="1">
      <c r="A76" s="21" t="s">
        <v>86</v>
      </c>
      <c r="B76" s="10"/>
      <c r="C76" s="10">
        <f>9</f>
        <v>9</v>
      </c>
      <c r="D76" s="10"/>
      <c r="E76" s="10">
        <f>7+5</f>
        <v>12</v>
      </c>
      <c r="F76" s="16">
        <v>2.0</v>
      </c>
      <c r="G76" s="16">
        <v>2.0</v>
      </c>
      <c r="H76" s="10">
        <f t="shared" ref="H76:I76" si="28">2</f>
        <v>2</v>
      </c>
      <c r="I76" s="10">
        <f t="shared" si="28"/>
        <v>2</v>
      </c>
      <c r="J76" s="10">
        <f>1</f>
        <v>1</v>
      </c>
      <c r="K76" s="10"/>
      <c r="L76" s="10"/>
      <c r="M76" s="10"/>
      <c r="N76" s="10"/>
      <c r="O76" s="10">
        <f>4</f>
        <v>4</v>
      </c>
      <c r="P76" s="10">
        <f>7</f>
        <v>7</v>
      </c>
      <c r="Q76" s="10"/>
      <c r="R76" s="10"/>
      <c r="S76" s="10"/>
      <c r="T76" s="10">
        <f>1</f>
        <v>1</v>
      </c>
      <c r="U76" s="10"/>
      <c r="V76" s="10"/>
      <c r="W76" s="10">
        <f t="shared" si="27"/>
        <v>42</v>
      </c>
      <c r="X76" s="5"/>
      <c r="Y76" s="47"/>
      <c r="Z76" s="5"/>
      <c r="AA76" s="7"/>
      <c r="AB76" s="7"/>
      <c r="AC76" s="7"/>
    </row>
    <row r="77" ht="12.75" customHeight="1">
      <c r="A77" s="24" t="s">
        <v>12</v>
      </c>
      <c r="B77" s="10">
        <f t="shared" ref="B77:W77" si="29">SUM(B69:B76)</f>
        <v>16</v>
      </c>
      <c r="C77" s="10">
        <f t="shared" si="29"/>
        <v>9</v>
      </c>
      <c r="D77" s="10">
        <f t="shared" si="29"/>
        <v>0</v>
      </c>
      <c r="E77" s="10">
        <f t="shared" si="29"/>
        <v>12</v>
      </c>
      <c r="F77" s="10">
        <f t="shared" si="29"/>
        <v>32</v>
      </c>
      <c r="G77" s="10">
        <f t="shared" si="29"/>
        <v>2</v>
      </c>
      <c r="H77" s="10">
        <f t="shared" si="29"/>
        <v>2</v>
      </c>
      <c r="I77" s="10">
        <f t="shared" si="29"/>
        <v>2</v>
      </c>
      <c r="J77" s="10">
        <f t="shared" si="29"/>
        <v>1</v>
      </c>
      <c r="K77" s="10">
        <f t="shared" si="29"/>
        <v>0</v>
      </c>
      <c r="L77" s="10">
        <f t="shared" si="29"/>
        <v>25</v>
      </c>
      <c r="M77" s="10">
        <f t="shared" si="29"/>
        <v>0</v>
      </c>
      <c r="N77" s="10">
        <f t="shared" si="29"/>
        <v>5</v>
      </c>
      <c r="O77" s="10">
        <f t="shared" si="29"/>
        <v>4</v>
      </c>
      <c r="P77" s="10">
        <f t="shared" si="29"/>
        <v>7</v>
      </c>
      <c r="Q77" s="10">
        <f t="shared" si="29"/>
        <v>0</v>
      </c>
      <c r="R77" s="10">
        <f t="shared" si="29"/>
        <v>10</v>
      </c>
      <c r="S77" s="10">
        <f t="shared" si="29"/>
        <v>0</v>
      </c>
      <c r="T77" s="10">
        <f t="shared" si="29"/>
        <v>5</v>
      </c>
      <c r="U77" s="10">
        <f t="shared" si="29"/>
        <v>0</v>
      </c>
      <c r="V77" s="10">
        <f t="shared" si="29"/>
        <v>0</v>
      </c>
      <c r="W77" s="10">
        <f t="shared" si="29"/>
        <v>132</v>
      </c>
      <c r="X77" s="5"/>
      <c r="Y77" s="47"/>
      <c r="Z77" s="5"/>
      <c r="AA77" s="7"/>
      <c r="AB77" s="7"/>
      <c r="AC77" s="7"/>
    </row>
    <row r="78" ht="12.75" customHeight="1">
      <c r="A78" s="24" t="s">
        <v>13</v>
      </c>
      <c r="B78" s="10">
        <f>B77</f>
        <v>16</v>
      </c>
      <c r="C78" s="10">
        <f t="shared" ref="C78:V78" si="30">B78+C77</f>
        <v>25</v>
      </c>
      <c r="D78" s="10">
        <f t="shared" si="30"/>
        <v>25</v>
      </c>
      <c r="E78" s="10">
        <f t="shared" si="30"/>
        <v>37</v>
      </c>
      <c r="F78" s="10">
        <f t="shared" si="30"/>
        <v>69</v>
      </c>
      <c r="G78" s="10">
        <f t="shared" si="30"/>
        <v>71</v>
      </c>
      <c r="H78" s="10">
        <f t="shared" si="30"/>
        <v>73</v>
      </c>
      <c r="I78" s="10">
        <f t="shared" si="30"/>
        <v>75</v>
      </c>
      <c r="J78" s="10">
        <f t="shared" si="30"/>
        <v>76</v>
      </c>
      <c r="K78" s="10">
        <f t="shared" si="30"/>
        <v>76</v>
      </c>
      <c r="L78" s="10">
        <f t="shared" si="30"/>
        <v>101</v>
      </c>
      <c r="M78" s="10">
        <f t="shared" si="30"/>
        <v>101</v>
      </c>
      <c r="N78" s="10">
        <f t="shared" si="30"/>
        <v>106</v>
      </c>
      <c r="O78" s="10">
        <f t="shared" si="30"/>
        <v>110</v>
      </c>
      <c r="P78" s="10">
        <f t="shared" si="30"/>
        <v>117</v>
      </c>
      <c r="Q78" s="10">
        <f t="shared" si="30"/>
        <v>117</v>
      </c>
      <c r="R78" s="10">
        <f t="shared" si="30"/>
        <v>127</v>
      </c>
      <c r="S78" s="10">
        <f t="shared" si="30"/>
        <v>127</v>
      </c>
      <c r="T78" s="10">
        <f t="shared" si="30"/>
        <v>132</v>
      </c>
      <c r="U78" s="10">
        <f t="shared" si="30"/>
        <v>132</v>
      </c>
      <c r="V78" s="10">
        <f t="shared" si="30"/>
        <v>132</v>
      </c>
      <c r="W78" s="10">
        <f>SUM(W69:W76)</f>
        <v>132</v>
      </c>
      <c r="X78" s="5"/>
      <c r="Y78" s="47"/>
      <c r="Z78" s="5"/>
      <c r="AA78" s="7"/>
      <c r="AB78" s="7"/>
      <c r="AC78" s="7"/>
    </row>
    <row r="79" ht="12.75" customHeight="1">
      <c r="A79" s="6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5"/>
      <c r="Y79" s="47"/>
      <c r="Z79" s="5"/>
      <c r="AA79" s="7"/>
      <c r="AB79" s="7"/>
      <c r="AC79" s="7"/>
    </row>
    <row r="80" ht="12.75" customHeight="1">
      <c r="A80" s="6" t="s">
        <v>87</v>
      </c>
      <c r="B80" s="6" t="s">
        <v>88</v>
      </c>
      <c r="C80" s="6" t="s">
        <v>89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5"/>
      <c r="Y80" s="5"/>
      <c r="Z80" s="5"/>
      <c r="AA80" s="7"/>
      <c r="AB80" s="7"/>
      <c r="AC80" s="7"/>
    </row>
    <row r="81" ht="12.75" customHeight="1">
      <c r="A81" s="6" t="str">
        <f>A$2</f>
        <v>KALLE</v>
      </c>
      <c r="B81" s="5">
        <f>$W$11</f>
        <v>698</v>
      </c>
      <c r="C81" s="5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5"/>
      <c r="Y81" s="5"/>
      <c r="Z81" s="5"/>
      <c r="AA81" s="7"/>
      <c r="AB81" s="7"/>
      <c r="AC81" s="7"/>
    </row>
    <row r="82" ht="12.75" customHeight="1">
      <c r="A82" s="6" t="str">
        <f>A$13</f>
        <v>IASCHI</v>
      </c>
      <c r="B82" s="5">
        <f>$W$22</f>
        <v>508</v>
      </c>
      <c r="C82" s="5">
        <f t="shared" ref="C82:C87" si="31">B81-B82</f>
        <v>190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5"/>
      <c r="Y82" s="5"/>
      <c r="Z82" s="5"/>
      <c r="AA82" s="7"/>
      <c r="AB82" s="7"/>
      <c r="AC82" s="7"/>
    </row>
    <row r="83" ht="12.75" customHeight="1">
      <c r="A83" s="6" t="str">
        <f>A$24</f>
        <v>BONAZ</v>
      </c>
      <c r="B83" s="5">
        <f>$W$33</f>
        <v>469</v>
      </c>
      <c r="C83" s="5">
        <f t="shared" si="31"/>
        <v>39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5"/>
      <c r="Y83" s="5"/>
      <c r="Z83" s="5"/>
      <c r="AA83" s="7"/>
      <c r="AB83" s="7"/>
      <c r="AC83" s="7"/>
    </row>
    <row r="84" ht="12.75" customHeight="1">
      <c r="A84" s="6" t="str">
        <f>A$46</f>
        <v>ALEX</v>
      </c>
      <c r="B84" s="5">
        <f>$W$55</f>
        <v>382</v>
      </c>
      <c r="C84" s="5">
        <f t="shared" si="31"/>
        <v>87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5"/>
      <c r="Y84" s="5"/>
      <c r="Z84" s="5"/>
      <c r="AA84" s="7"/>
      <c r="AB84" s="7"/>
      <c r="AC84" s="7"/>
    </row>
    <row r="85" ht="12.75" customHeight="1">
      <c r="A85" s="6" t="str">
        <f>A$35</f>
        <v>MAFFO</v>
      </c>
      <c r="B85" s="5">
        <f>$W$44</f>
        <v>241</v>
      </c>
      <c r="C85" s="5">
        <f t="shared" si="31"/>
        <v>141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5"/>
      <c r="Y85" s="5"/>
      <c r="Z85" s="5"/>
      <c r="AA85" s="7"/>
      <c r="AB85" s="7"/>
      <c r="AC85" s="7"/>
    </row>
    <row r="86" ht="12.75" customHeight="1">
      <c r="A86" s="6" t="str">
        <f>A$57</f>
        <v>LOMBO</v>
      </c>
      <c r="B86" s="5">
        <f>$W$66</f>
        <v>143</v>
      </c>
      <c r="C86" s="5">
        <f t="shared" si="31"/>
        <v>98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5"/>
      <c r="Y86" s="5"/>
      <c r="Z86" s="5"/>
      <c r="AA86" s="7"/>
      <c r="AB86" s="7"/>
      <c r="AC86" s="7"/>
    </row>
    <row r="87" ht="12.75" customHeight="1">
      <c r="A87" s="6" t="str">
        <f>A$68</f>
        <v>MUSA</v>
      </c>
      <c r="B87" s="5">
        <f>$W$77</f>
        <v>132</v>
      </c>
      <c r="C87" s="5">
        <f t="shared" si="31"/>
        <v>11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5"/>
      <c r="Y87" s="5"/>
      <c r="Z87" s="5"/>
      <c r="AA87" s="7"/>
      <c r="AB87" s="7"/>
      <c r="AC87" s="7"/>
    </row>
    <row r="88" ht="12.75" customHeight="1">
      <c r="A88" s="7"/>
      <c r="B88" s="7"/>
      <c r="C88" s="7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5"/>
      <c r="Y88" s="5"/>
      <c r="Z88" s="5"/>
      <c r="AA88" s="7"/>
      <c r="AB88" s="7"/>
      <c r="AC88" s="7"/>
    </row>
    <row r="89" ht="12.75" customHeight="1">
      <c r="A89" s="7"/>
      <c r="B89" s="7"/>
      <c r="C89" s="7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5"/>
      <c r="Y89" s="5"/>
      <c r="Z89" s="5"/>
      <c r="AA89" s="7"/>
      <c r="AB89" s="7"/>
      <c r="AC89" s="7"/>
    </row>
    <row r="90" ht="12.75" customHeight="1">
      <c r="A90" s="60"/>
      <c r="B90" s="7"/>
      <c r="C90" s="7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7"/>
      <c r="Y90" s="7"/>
      <c r="Z90" s="7"/>
      <c r="AA90" s="7"/>
      <c r="AB90" s="7"/>
      <c r="AC90" s="7"/>
    </row>
    <row r="91" ht="12.75" customHeight="1">
      <c r="A91" s="7"/>
      <c r="B91" s="7"/>
      <c r="C91" s="7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7"/>
      <c r="Y91" s="7"/>
      <c r="Z91" s="7"/>
      <c r="AA91" s="7"/>
      <c r="AB91" s="7"/>
      <c r="AC91" s="7"/>
    </row>
    <row r="92" ht="12.75" customHeight="1">
      <c r="A92" s="7"/>
      <c r="B92" s="7"/>
      <c r="C92" s="7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7"/>
      <c r="Y92" s="7"/>
      <c r="Z92" s="7"/>
      <c r="AA92" s="7"/>
      <c r="AB92" s="7"/>
      <c r="AC92" s="7"/>
    </row>
    <row r="93" ht="12.75" customHeight="1">
      <c r="A93" s="7"/>
      <c r="B93" s="7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7"/>
      <c r="Y93" s="7"/>
      <c r="Z93" s="7"/>
      <c r="AA93" s="7"/>
      <c r="AB93" s="7"/>
      <c r="AC93" s="7"/>
    </row>
    <row r="94" ht="12.75" customHeight="1">
      <c r="A94" s="7"/>
      <c r="B94" s="7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7"/>
      <c r="Y94" s="7"/>
      <c r="Z94" s="7"/>
      <c r="AA94" s="7"/>
      <c r="AB94" s="7"/>
      <c r="AC94" s="7"/>
    </row>
    <row r="95" ht="12.75" customHeight="1">
      <c r="A95" s="7"/>
      <c r="B95" s="7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7"/>
      <c r="Y95" s="7"/>
      <c r="Z95" s="7"/>
      <c r="AA95" s="7"/>
      <c r="AB95" s="7"/>
      <c r="AC95" s="7"/>
    </row>
    <row r="96" ht="12.75" customHeight="1">
      <c r="A96" s="7"/>
      <c r="B96" s="7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7"/>
      <c r="Y96" s="7"/>
      <c r="Z96" s="7"/>
      <c r="AA96" s="7"/>
      <c r="AB96" s="7"/>
      <c r="AC96" s="7"/>
    </row>
    <row r="97" ht="12.75" customHeight="1">
      <c r="A97" s="7"/>
      <c r="B97" s="7"/>
      <c r="C97" s="7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7"/>
      <c r="Y97" s="7"/>
      <c r="Z97" s="7"/>
      <c r="AA97" s="7"/>
      <c r="AB97" s="7"/>
      <c r="AC97" s="7"/>
    </row>
    <row r="98" ht="12.75" customHeight="1">
      <c r="A98" s="7"/>
      <c r="B98" s="7"/>
      <c r="C98" s="7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7"/>
      <c r="Y98" s="7"/>
      <c r="Z98" s="7"/>
      <c r="AA98" s="7"/>
      <c r="AB98" s="7"/>
      <c r="AC98" s="7"/>
    </row>
    <row r="99" ht="12.75" customHeight="1">
      <c r="A99" s="7"/>
      <c r="B99" s="7"/>
      <c r="C99" s="7"/>
      <c r="D99" s="5"/>
      <c r="E99" s="61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7"/>
      <c r="Y99" s="7"/>
      <c r="Z99" s="7"/>
      <c r="AA99" s="7"/>
      <c r="AB99" s="7"/>
      <c r="AC99" s="7"/>
    </row>
    <row r="100" ht="12.75" customHeight="1">
      <c r="A100" s="7"/>
      <c r="B100" s="7"/>
      <c r="C100" s="7"/>
      <c r="D100" s="61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7"/>
      <c r="Y100" s="7"/>
      <c r="Z100" s="7"/>
      <c r="AA100" s="7"/>
      <c r="AB100" s="7"/>
      <c r="AC100" s="7"/>
    </row>
    <row r="101" ht="12.75" customHeight="1">
      <c r="A101" s="7"/>
      <c r="B101" s="7"/>
      <c r="C101" s="7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7"/>
      <c r="Y101" s="7"/>
      <c r="Z101" s="7"/>
      <c r="AA101" s="7"/>
      <c r="AB101" s="7"/>
      <c r="AC101" s="7"/>
    </row>
    <row r="102" ht="12.75" customHeight="1">
      <c r="A102" s="7"/>
      <c r="B102" s="7"/>
      <c r="C102" s="7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7"/>
      <c r="Y102" s="7"/>
      <c r="Z102" s="7"/>
      <c r="AA102" s="7"/>
      <c r="AB102" s="7"/>
      <c r="AC102" s="7"/>
    </row>
    <row r="103" ht="12.75" customHeight="1">
      <c r="A103" s="7"/>
      <c r="B103" s="7"/>
      <c r="C103" s="7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7"/>
      <c r="Y103" s="7"/>
      <c r="Z103" s="7"/>
      <c r="AA103" s="7"/>
      <c r="AB103" s="7"/>
      <c r="AC103" s="7"/>
    </row>
    <row r="104" ht="12.75" customHeight="1">
      <c r="A104" s="7"/>
      <c r="B104" s="7"/>
      <c r="C104" s="7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7"/>
      <c r="Y104" s="7"/>
      <c r="Z104" s="7"/>
      <c r="AA104" s="7"/>
      <c r="AB104" s="7"/>
      <c r="AC104" s="7"/>
    </row>
    <row r="105" ht="12.75" customHeight="1">
      <c r="A105" s="7"/>
      <c r="B105" s="7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7"/>
      <c r="Y105" s="7"/>
      <c r="Z105" s="7"/>
      <c r="AA105" s="7"/>
      <c r="AB105" s="7"/>
      <c r="AC105" s="7"/>
    </row>
    <row r="106" ht="12.75" customHeight="1">
      <c r="A106" s="7"/>
      <c r="B106" s="7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7"/>
      <c r="Y106" s="7"/>
      <c r="Z106" s="7"/>
      <c r="AA106" s="7"/>
      <c r="AB106" s="7"/>
      <c r="AC106" s="7"/>
    </row>
    <row r="107" ht="12.75" customHeight="1">
      <c r="A107" s="7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7"/>
      <c r="Y107" s="7"/>
      <c r="Z107" s="7"/>
      <c r="AA107" s="7"/>
      <c r="AB107" s="7"/>
      <c r="AC107" s="7"/>
    </row>
    <row r="108" ht="12.75" customHeight="1">
      <c r="A108" s="7"/>
      <c r="B108" s="7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7"/>
      <c r="Y108" s="7"/>
      <c r="Z108" s="7"/>
      <c r="AA108" s="7"/>
      <c r="AB108" s="7"/>
      <c r="AC108" s="7"/>
    </row>
    <row r="109" ht="12.75" customHeight="1">
      <c r="A109" s="7"/>
      <c r="B109" s="7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7"/>
      <c r="Y109" s="7"/>
      <c r="Z109" s="7"/>
      <c r="AA109" s="7"/>
      <c r="AB109" s="7"/>
      <c r="AC109" s="7"/>
    </row>
    <row r="110" ht="12.75" customHeight="1">
      <c r="A110" s="7"/>
      <c r="B110" s="7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7"/>
      <c r="Y110" s="7"/>
      <c r="Z110" s="7"/>
      <c r="AA110" s="7"/>
      <c r="AB110" s="7"/>
      <c r="AC110" s="7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7"/>
      <c r="Y111" s="7"/>
      <c r="Z111" s="7"/>
      <c r="AA111" s="7"/>
      <c r="AB111" s="7"/>
      <c r="AC111" s="7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7"/>
      <c r="Y112" s="7"/>
      <c r="Z112" s="7"/>
      <c r="AA112" s="7"/>
      <c r="AB112" s="7"/>
      <c r="AC112" s="7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7"/>
      <c r="Y113" s="7"/>
      <c r="Z113" s="7"/>
      <c r="AA113" s="7"/>
      <c r="AB113" s="7"/>
      <c r="AC113" s="7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7"/>
      <c r="Y114" s="7"/>
      <c r="Z114" s="7"/>
      <c r="AA114" s="7"/>
      <c r="AB114" s="7"/>
      <c r="AC114" s="7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7"/>
      <c r="Y115" s="7"/>
      <c r="Z115" s="7"/>
      <c r="AA115" s="7"/>
      <c r="AB115" s="7"/>
      <c r="AC115" s="7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7"/>
      <c r="Y116" s="7"/>
      <c r="Z116" s="7"/>
      <c r="AA116" s="7"/>
      <c r="AB116" s="7"/>
      <c r="AC116" s="7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7"/>
      <c r="Y117" s="7"/>
      <c r="Z117" s="7"/>
      <c r="AA117" s="7"/>
      <c r="AB117" s="7"/>
      <c r="AC117" s="7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7"/>
      <c r="Y118" s="7"/>
      <c r="Z118" s="7"/>
      <c r="AA118" s="7"/>
      <c r="AB118" s="7"/>
      <c r="AC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</row>
    <row r="124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</row>
    <row r="1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</row>
    <row r="130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</row>
    <row r="132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</row>
    <row r="134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ht="12.75" customHeight="1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</row>
    <row r="136" ht="12.75" customHeight="1">
      <c r="A136" s="47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7"/>
      <c r="Y136" s="7"/>
      <c r="Z136" s="7"/>
      <c r="AA136" s="7"/>
      <c r="AB136" s="7"/>
      <c r="AC136" s="7"/>
    </row>
    <row r="137" ht="12.75" customHeight="1">
      <c r="A137" s="47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7"/>
      <c r="Y137" s="7"/>
      <c r="Z137" s="7"/>
      <c r="AA137" s="7"/>
      <c r="AB137" s="7"/>
      <c r="AC137" s="7"/>
    </row>
    <row r="138" ht="12.75" customHeight="1">
      <c r="A138" s="47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7"/>
      <c r="Y138" s="7"/>
      <c r="Z138" s="7"/>
      <c r="AA138" s="7"/>
      <c r="AB138" s="7"/>
      <c r="AC138" s="7"/>
    </row>
    <row r="139" ht="12.75" customHeight="1">
      <c r="A139" s="4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</row>
    <row r="160" ht="12.75" customHeight="1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</row>
    <row r="161" ht="12.75" customHeight="1">
      <c r="A161" s="47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7"/>
      <c r="X161" s="7"/>
      <c r="Y161" s="7"/>
      <c r="Z161" s="7"/>
      <c r="AA161" s="7"/>
      <c r="AB161" s="7"/>
      <c r="AC161" s="7"/>
    </row>
    <row r="162" ht="12.75" customHeight="1">
      <c r="A162" s="47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7"/>
      <c r="X162" s="7"/>
      <c r="Y162" s="7"/>
      <c r="Z162" s="7"/>
      <c r="AA162" s="7"/>
      <c r="AB162" s="7"/>
      <c r="AC162" s="7"/>
    </row>
    <row r="163" ht="12.75" customHeight="1">
      <c r="A163" s="47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7"/>
      <c r="X163" s="7"/>
      <c r="Y163" s="7"/>
      <c r="Z163" s="7"/>
      <c r="AA163" s="7"/>
      <c r="AB163" s="7"/>
      <c r="AC163" s="7"/>
    </row>
    <row r="164" ht="12.75" customHeight="1">
      <c r="A164" s="4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</row>
    <row r="1001" ht="15.75" customHeight="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</row>
    <row r="1002" ht="15.75" customHeight="1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</row>
    <row r="1003" ht="15.75" customHeight="1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</row>
    <row r="1004" ht="15.75" customHeight="1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</row>
    <row r="1005" ht="15.75" customHeight="1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</row>
    <row r="1006" ht="15.75" customHeight="1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</row>
    <row r="1007" ht="15.75" customHeight="1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</row>
    <row r="1008" ht="15.75" customHeight="1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</row>
    <row r="1009" ht="15.75" customHeight="1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7"/>
      <c r="AC1009" s="7"/>
    </row>
    <row r="1010" ht="15.75" customHeight="1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7"/>
      <c r="AC1010" s="7"/>
    </row>
    <row r="1011" ht="15.75" customHeight="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7"/>
      <c r="AC1011" s="7"/>
    </row>
    <row r="1012" ht="15.75" customHeight="1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7"/>
      <c r="AC1012" s="7"/>
    </row>
    <row r="1013" ht="15.75" customHeight="1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7"/>
      <c r="AC1013" s="7"/>
    </row>
    <row r="1014" ht="15.75" customHeight="1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7"/>
      <c r="AC1014" s="7"/>
    </row>
  </sheetData>
  <autoFilter ref="$A$80:$B$87">
    <sortState ref="A80:B87">
      <sortCondition descending="1" ref="B80:B87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4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5"/>
    <hyperlink r:id="rId18" ref="A26"/>
    <hyperlink r:id="rId19" ref="A27"/>
    <hyperlink r:id="rId20" ref="A28"/>
    <hyperlink r:id="rId21" ref="A29"/>
    <hyperlink r:id="rId22" ref="A30"/>
    <hyperlink r:id="rId23" ref="A31"/>
    <hyperlink r:id="rId24" ref="A32"/>
    <hyperlink r:id="rId25" ref="A36"/>
    <hyperlink r:id="rId26" ref="A37"/>
    <hyperlink r:id="rId27" ref="A38"/>
    <hyperlink r:id="rId28" ref="A39"/>
    <hyperlink r:id="rId29" ref="A40"/>
    <hyperlink r:id="rId30" ref="A41"/>
    <hyperlink r:id="rId31" ref="A42"/>
    <hyperlink r:id="rId32" ref="A43"/>
    <hyperlink r:id="rId33" ref="A47"/>
    <hyperlink r:id="rId34" ref="A48"/>
    <hyperlink r:id="rId35" ref="A49"/>
    <hyperlink r:id="rId36" ref="A50"/>
    <hyperlink r:id="rId37" ref="A51"/>
    <hyperlink r:id="rId38" ref="A52"/>
    <hyperlink r:id="rId39" ref="A53"/>
    <hyperlink r:id="rId40" ref="A54"/>
    <hyperlink r:id="rId41" ref="A58"/>
    <hyperlink r:id="rId42" ref="A59"/>
    <hyperlink r:id="rId43" ref="A60"/>
    <hyperlink r:id="rId44" ref="A61"/>
    <hyperlink r:id="rId45" ref="A62"/>
    <hyperlink r:id="rId46" ref="A63"/>
    <hyperlink r:id="rId47" ref="A64"/>
    <hyperlink r:id="rId48" ref="A65"/>
    <hyperlink r:id="rId49" ref="A69"/>
    <hyperlink r:id="rId50" ref="A70"/>
    <hyperlink r:id="rId51" ref="A71"/>
    <hyperlink r:id="rId52" ref="A72"/>
    <hyperlink r:id="rId53" ref="A73"/>
    <hyperlink r:id="rId54" ref="A74"/>
    <hyperlink r:id="rId55" ref="A75"/>
    <hyperlink r:id="rId56" ref="A76"/>
  </hyperlinks>
  <drawing r:id="rId5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</cols>
  <sheetData>
    <row r="1" ht="12.75" customHeight="1">
      <c r="A1" s="62" t="s">
        <v>90</v>
      </c>
      <c r="B1" s="63">
        <v>500.0</v>
      </c>
      <c r="C1" s="62" t="s">
        <v>91</v>
      </c>
      <c r="D1" s="63">
        <v>500.0</v>
      </c>
      <c r="E1" s="62" t="s">
        <v>92</v>
      </c>
      <c r="F1" s="63">
        <v>500.0</v>
      </c>
      <c r="G1" s="62" t="s">
        <v>93</v>
      </c>
      <c r="H1" s="63">
        <v>500.0</v>
      </c>
      <c r="I1" s="62" t="s">
        <v>94</v>
      </c>
      <c r="J1" s="63">
        <v>500.0</v>
      </c>
      <c r="K1" s="62" t="s">
        <v>95</v>
      </c>
      <c r="L1" s="63">
        <v>500.0</v>
      </c>
      <c r="M1" s="62" t="s">
        <v>96</v>
      </c>
      <c r="N1" s="63">
        <v>500.0</v>
      </c>
    </row>
    <row r="2" ht="12.75" customHeight="1">
      <c r="A2" s="64" t="s">
        <v>97</v>
      </c>
      <c r="B2" s="63">
        <v>42.0</v>
      </c>
      <c r="C2" s="64" t="s">
        <v>98</v>
      </c>
      <c r="D2" s="63">
        <v>76.0</v>
      </c>
      <c r="E2" s="64" t="s">
        <v>99</v>
      </c>
      <c r="F2" s="63">
        <v>130.0</v>
      </c>
      <c r="G2" s="64" t="s">
        <v>100</v>
      </c>
      <c r="H2" s="63">
        <v>113.0</v>
      </c>
      <c r="I2" s="64" t="s">
        <v>101</v>
      </c>
      <c r="J2" s="63">
        <v>85.0</v>
      </c>
      <c r="K2" s="65"/>
      <c r="L2" s="65"/>
      <c r="M2" s="65"/>
      <c r="N2" s="65"/>
    </row>
    <row r="3" ht="12.75" customHeight="1">
      <c r="A3" s="66" t="s">
        <v>102</v>
      </c>
      <c r="B3" s="63">
        <v>57.0</v>
      </c>
      <c r="C3" s="64" t="s">
        <v>103</v>
      </c>
      <c r="D3" s="63">
        <v>200.0</v>
      </c>
      <c r="E3" s="66" t="s">
        <v>104</v>
      </c>
      <c r="F3" s="63">
        <v>185.0</v>
      </c>
      <c r="G3" s="64" t="s">
        <v>105</v>
      </c>
      <c r="H3" s="63">
        <v>75.0</v>
      </c>
      <c r="I3" s="66" t="s">
        <v>106</v>
      </c>
      <c r="J3" s="63">
        <v>1.0</v>
      </c>
      <c r="K3" s="67"/>
      <c r="L3" s="65"/>
      <c r="M3" s="67"/>
      <c r="N3" s="65"/>
    </row>
    <row r="4" ht="12.75" customHeight="1">
      <c r="A4" s="66" t="s">
        <v>107</v>
      </c>
      <c r="B4" s="63">
        <v>35.0</v>
      </c>
      <c r="C4" s="66" t="s">
        <v>108</v>
      </c>
      <c r="D4" s="63">
        <v>139.0</v>
      </c>
      <c r="E4" s="64" t="s">
        <v>109</v>
      </c>
      <c r="F4" s="63">
        <v>42.0</v>
      </c>
      <c r="G4" s="66" t="s">
        <v>110</v>
      </c>
      <c r="H4" s="63">
        <v>175.0</v>
      </c>
      <c r="I4" s="66" t="s">
        <v>111</v>
      </c>
      <c r="J4" s="63">
        <v>147.0</v>
      </c>
      <c r="K4" s="67"/>
      <c r="L4" s="65"/>
      <c r="M4" s="67"/>
      <c r="N4" s="65"/>
    </row>
    <row r="5" ht="12.75" customHeight="1">
      <c r="A5" s="66" t="s">
        <v>112</v>
      </c>
      <c r="B5" s="63">
        <v>42.0</v>
      </c>
      <c r="C5" s="66" t="s">
        <v>113</v>
      </c>
      <c r="D5" s="63">
        <v>36.0</v>
      </c>
      <c r="E5" s="64" t="s">
        <v>114</v>
      </c>
      <c r="F5" s="63">
        <v>68.0</v>
      </c>
      <c r="G5" s="66" t="s">
        <v>115</v>
      </c>
      <c r="H5" s="63">
        <v>97.0</v>
      </c>
      <c r="I5" s="66" t="s">
        <v>116</v>
      </c>
      <c r="J5" s="63">
        <v>60.0</v>
      </c>
      <c r="K5" s="67"/>
      <c r="L5" s="65"/>
      <c r="M5" s="67"/>
      <c r="N5" s="65"/>
    </row>
    <row r="6" ht="12.75" customHeight="1">
      <c r="A6" s="66" t="s">
        <v>117</v>
      </c>
      <c r="B6" s="63">
        <v>104.0</v>
      </c>
      <c r="C6" s="66" t="s">
        <v>118</v>
      </c>
      <c r="D6" s="63">
        <v>31.0</v>
      </c>
      <c r="E6" s="64" t="s">
        <v>119</v>
      </c>
      <c r="F6" s="63">
        <v>39.0</v>
      </c>
      <c r="G6" s="66" t="s">
        <v>120</v>
      </c>
      <c r="H6" s="63">
        <v>18.0</v>
      </c>
      <c r="I6" s="66" t="s">
        <v>121</v>
      </c>
      <c r="J6" s="63">
        <v>1.0</v>
      </c>
      <c r="K6" s="67"/>
      <c r="L6" s="65"/>
      <c r="M6" s="67"/>
      <c r="N6" s="65"/>
    </row>
    <row r="7" ht="12.75" customHeight="1">
      <c r="A7" s="66" t="s">
        <v>122</v>
      </c>
      <c r="B7" s="63">
        <v>85.0</v>
      </c>
      <c r="C7" s="66" t="s">
        <v>123</v>
      </c>
      <c r="D7" s="63">
        <v>15.0</v>
      </c>
      <c r="E7" s="64" t="s">
        <v>124</v>
      </c>
      <c r="F7" s="63">
        <v>21.0</v>
      </c>
      <c r="G7" s="66" t="s">
        <v>125</v>
      </c>
      <c r="H7" s="63">
        <v>1.0</v>
      </c>
      <c r="I7" s="66" t="s">
        <v>126</v>
      </c>
      <c r="J7" s="63">
        <v>102.0</v>
      </c>
      <c r="K7" s="67"/>
      <c r="L7" s="65"/>
      <c r="M7" s="67"/>
      <c r="N7" s="65"/>
    </row>
    <row r="8" ht="12.75" customHeight="1">
      <c r="A8" s="66" t="s">
        <v>127</v>
      </c>
      <c r="B8" s="63">
        <v>82.0</v>
      </c>
      <c r="C8" s="66" t="s">
        <v>128</v>
      </c>
      <c r="D8" s="63">
        <v>1.0</v>
      </c>
      <c r="E8" s="64" t="s">
        <v>129</v>
      </c>
      <c r="F8" s="63">
        <v>14.0</v>
      </c>
      <c r="G8" s="66" t="s">
        <v>130</v>
      </c>
      <c r="H8" s="63">
        <v>18.0</v>
      </c>
      <c r="I8" s="66" t="s">
        <v>131</v>
      </c>
      <c r="J8" s="63">
        <v>85.0</v>
      </c>
      <c r="K8" s="67"/>
      <c r="L8" s="65"/>
      <c r="M8" s="67"/>
      <c r="N8" s="65"/>
    </row>
    <row r="9" ht="12.75" customHeight="1">
      <c r="A9" s="66" t="s">
        <v>132</v>
      </c>
      <c r="B9" s="63">
        <v>53.0</v>
      </c>
      <c r="C9" s="66" t="s">
        <v>133</v>
      </c>
      <c r="D9" s="63">
        <v>1.0</v>
      </c>
      <c r="E9" s="64" t="s">
        <v>134</v>
      </c>
      <c r="F9" s="63">
        <v>1.0</v>
      </c>
      <c r="G9" s="66" t="s">
        <v>135</v>
      </c>
      <c r="H9" s="63">
        <v>1.0</v>
      </c>
      <c r="I9" s="64" t="s">
        <v>136</v>
      </c>
      <c r="J9" s="63">
        <v>1.0</v>
      </c>
      <c r="K9" s="67"/>
      <c r="L9" s="65"/>
      <c r="M9" s="67"/>
      <c r="N9" s="65"/>
    </row>
    <row r="10" ht="12.75" customHeight="1">
      <c r="A10" s="68"/>
      <c r="B10" s="69"/>
      <c r="C10" s="68"/>
      <c r="D10" s="69"/>
      <c r="E10" s="68"/>
      <c r="F10" s="70"/>
      <c r="G10" s="68"/>
      <c r="H10" s="69"/>
      <c r="I10" s="68"/>
      <c r="J10" s="70"/>
      <c r="K10" s="71"/>
      <c r="L10" s="70"/>
      <c r="M10" s="71"/>
      <c r="N10" s="70"/>
    </row>
    <row r="11" ht="12.75" customHeight="1">
      <c r="A11" s="71"/>
      <c r="B11" s="69"/>
      <c r="C11" s="68"/>
      <c r="D11" s="69"/>
      <c r="E11" s="68"/>
      <c r="F11" s="69"/>
      <c r="G11" s="68"/>
      <c r="H11" s="69"/>
      <c r="I11" s="68"/>
      <c r="J11" s="69"/>
      <c r="K11" s="71"/>
      <c r="L11" s="70"/>
      <c r="M11" s="71"/>
      <c r="N11" s="70"/>
    </row>
    <row r="12" ht="12.75" customHeight="1">
      <c r="A12" s="65"/>
      <c r="B12" s="63">
        <v>0.0</v>
      </c>
      <c r="C12" s="67"/>
      <c r="D12" s="63">
        <v>1.0</v>
      </c>
      <c r="E12" s="65"/>
      <c r="F12" s="63">
        <v>0.0</v>
      </c>
      <c r="G12" s="65"/>
      <c r="H12" s="63">
        <v>2.0</v>
      </c>
      <c r="I12" s="65"/>
      <c r="J12" s="63">
        <v>18.0</v>
      </c>
      <c r="K12" s="65"/>
      <c r="L12" s="63">
        <v>500.0</v>
      </c>
      <c r="M12" s="65"/>
      <c r="N12" s="63">
        <v>500.0</v>
      </c>
    </row>
    <row r="13" ht="12.75" customHeight="1">
      <c r="A13" s="7"/>
      <c r="B13" s="7"/>
      <c r="C13" s="72"/>
      <c r="D13" s="7"/>
      <c r="E13" s="7"/>
      <c r="F13" s="7"/>
      <c r="G13" s="7"/>
      <c r="H13" s="7"/>
      <c r="I13" s="7"/>
      <c r="J13" s="7"/>
    </row>
    <row r="14" ht="12.75" customHeight="1">
      <c r="A14" s="7"/>
      <c r="B14" s="7"/>
      <c r="C14" s="72"/>
      <c r="D14" s="7"/>
      <c r="E14" s="7"/>
      <c r="F14" s="72"/>
      <c r="G14" s="7"/>
      <c r="H14" s="7"/>
      <c r="I14" s="7"/>
      <c r="J14" s="7"/>
    </row>
    <row r="15" ht="12.75" customHeight="1">
      <c r="A15" s="7"/>
      <c r="B15" s="7"/>
      <c r="C15" s="72"/>
      <c r="D15" s="7"/>
      <c r="E15" s="7"/>
      <c r="F15" s="7"/>
      <c r="G15" s="7"/>
      <c r="H15" s="7"/>
      <c r="I15" s="7"/>
      <c r="J15" s="7"/>
    </row>
    <row r="16" ht="12.75" customHeight="1">
      <c r="A16" s="7"/>
      <c r="B16" s="7"/>
      <c r="C16" s="72"/>
      <c r="D16" s="7"/>
      <c r="E16" s="7"/>
      <c r="F16" s="7"/>
      <c r="G16" s="7"/>
      <c r="H16" s="7"/>
      <c r="I16" s="7"/>
      <c r="J16" s="7"/>
    </row>
    <row r="17" ht="12.75" customHeight="1">
      <c r="A17" s="7"/>
      <c r="B17" s="7"/>
      <c r="C17" s="72"/>
      <c r="D17" s="7"/>
      <c r="E17" s="7"/>
      <c r="F17" s="7"/>
      <c r="G17" s="7"/>
      <c r="H17" s="7"/>
      <c r="I17" s="7"/>
      <c r="J17" s="7"/>
    </row>
    <row r="18" ht="12.75" customHeight="1">
      <c r="A18" s="7"/>
      <c r="B18" s="7"/>
      <c r="C18" s="72"/>
      <c r="D18" s="7"/>
      <c r="E18" s="7"/>
      <c r="F18" s="7"/>
      <c r="G18" s="7"/>
      <c r="H18" s="7"/>
      <c r="I18" s="7"/>
      <c r="J18" s="7"/>
    </row>
    <row r="19" ht="12.75" customHeight="1">
      <c r="A19" s="7"/>
      <c r="B19" s="7"/>
      <c r="C19" s="72"/>
      <c r="D19" s="7"/>
      <c r="E19" s="7"/>
      <c r="F19" s="7"/>
      <c r="G19" s="7"/>
      <c r="H19" s="7"/>
      <c r="I19" s="7"/>
      <c r="J19" s="7"/>
    </row>
    <row r="20" ht="15.75" customHeight="1">
      <c r="A20" s="7"/>
      <c r="B20" s="7"/>
      <c r="C20" s="72"/>
      <c r="D20" s="7"/>
      <c r="E20" s="7"/>
      <c r="F20" s="7"/>
      <c r="G20" s="7"/>
      <c r="H20" s="7"/>
      <c r="I20" s="7"/>
      <c r="J20" s="7"/>
    </row>
    <row r="21" ht="15.75" customHeight="1">
      <c r="A21" s="7"/>
      <c r="B21" s="7"/>
      <c r="C21" s="72"/>
      <c r="D21" s="7"/>
      <c r="E21" s="7"/>
      <c r="F21" s="7"/>
      <c r="G21" s="7"/>
      <c r="H21" s="7"/>
      <c r="I21" s="7"/>
      <c r="J21" s="7"/>
    </row>
    <row r="22" ht="15.75" customHeight="1">
      <c r="A22" s="7"/>
      <c r="B22" s="7"/>
      <c r="C22" s="72"/>
      <c r="D22" s="7"/>
      <c r="E22" s="7"/>
      <c r="F22" s="7"/>
      <c r="G22" s="7"/>
      <c r="H22" s="7"/>
      <c r="I22" s="7"/>
      <c r="J22" s="7"/>
    </row>
    <row r="23" ht="15.75" customHeight="1">
      <c r="A23" s="7"/>
      <c r="B23" s="7"/>
      <c r="C23" s="72"/>
      <c r="D23" s="7"/>
      <c r="E23" s="7"/>
      <c r="F23" s="7"/>
      <c r="G23" s="7"/>
      <c r="H23" s="7"/>
      <c r="I23" s="7"/>
      <c r="J23" s="7"/>
    </row>
    <row r="24" ht="15.75" customHeight="1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ht="15.75" customHeight="1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ht="15.75" customHeight="1">
      <c r="A26" s="7"/>
      <c r="B26" s="7"/>
      <c r="C26" s="7"/>
      <c r="D26" s="7"/>
      <c r="E26" s="7"/>
      <c r="F26" s="7"/>
      <c r="G26" s="60" t="s">
        <v>137</v>
      </c>
      <c r="H26" s="7"/>
      <c r="I26" s="7"/>
      <c r="J26" s="7"/>
    </row>
    <row r="27" ht="15.75" customHeight="1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ht="15.75" customHeight="1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ht="15.75" customHeight="1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ht="15.75" customHeight="1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ht="15.75" customHeight="1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ht="15.75" customHeight="1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ht="15.75" customHeight="1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ht="15.75" customHeight="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ht="15.75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</row>
  </sheetData>
  <drawing r:id="rId1"/>
</worksheet>
</file>