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ASTA" sheetId="2" r:id="rId4"/>
  </sheets>
  <definedNames>
    <definedName hidden="1" localSheetId="0" name="_xlnm._FilterDatabase">FANTAGIRO!$A$100:$B$108</definedName>
  </definedNames>
  <calcPr/>
</workbook>
</file>

<file path=xl/sharedStrings.xml><?xml version="1.0" encoding="utf-8"?>
<sst xmlns="http://schemas.openxmlformats.org/spreadsheetml/2006/main" count="223" uniqueCount="187">
  <si>
    <t>FANTAGIRO 2015 (Memorial fratelli Mango)</t>
  </si>
  <si>
    <t>PUNTEGGI</t>
  </si>
  <si>
    <t>Vene</t>
  </si>
  <si>
    <t>TOT</t>
  </si>
  <si>
    <t xml:space="preserve">ARU Fabio </t>
  </si>
  <si>
    <t>CLARKE Simon</t>
  </si>
  <si>
    <t>KRUIJSWIJK Steven</t>
  </si>
  <si>
    <t>LANDA MEANA Mikel</t>
  </si>
  <si>
    <t>CHAVES RUBIO Johan Esteban</t>
  </si>
  <si>
    <t xml:space="preserve">CARUSO Damiano </t>
  </si>
  <si>
    <t>PINEAU Cedric</t>
  </si>
  <si>
    <t>NIEVE ITURALDE Mikel</t>
  </si>
  <si>
    <t xml:space="preserve">DE BACKER Bert </t>
  </si>
  <si>
    <t>TAPPA</t>
  </si>
  <si>
    <t>PARZIALI</t>
  </si>
  <si>
    <t>Kalle</t>
  </si>
  <si>
    <t>URAN URAN Rigoberto</t>
  </si>
  <si>
    <t>ATAPUMA HURTADO Darwin</t>
  </si>
  <si>
    <t>PAOLINI Luca</t>
  </si>
  <si>
    <t>HENAO GOMEZ Sebastian</t>
  </si>
  <si>
    <t>QUINTANA Dayer</t>
  </si>
  <si>
    <t>CARCERE</t>
  </si>
  <si>
    <t>PELLIZOTTI Franco</t>
  </si>
  <si>
    <t>RIT</t>
  </si>
  <si>
    <t>PETACCHI Alessandro</t>
  </si>
  <si>
    <t>DOPING</t>
  </si>
  <si>
    <t>tolti tutti i punti conquistati dal ciclista</t>
  </si>
  <si>
    <t xml:space="preserve">ROSA Diego </t>
  </si>
  <si>
    <t>ANTON Igor</t>
  </si>
  <si>
    <t>Mantenimento</t>
  </si>
  <si>
    <t>1°</t>
  </si>
  <si>
    <t>2°</t>
  </si>
  <si>
    <t>3°</t>
  </si>
  <si>
    <t>ROSA</t>
  </si>
  <si>
    <t>ROSSA</t>
  </si>
  <si>
    <t>Bonaz</t>
  </si>
  <si>
    <t>AZZURRA</t>
  </si>
  <si>
    <t>BONGIORNO Francesco Manuel</t>
  </si>
  <si>
    <t>BIANCA</t>
  </si>
  <si>
    <t xml:space="preserve">FORMOLO Davide </t>
  </si>
  <si>
    <t>GERRANS Simon</t>
  </si>
  <si>
    <t>Maglie finali</t>
  </si>
  <si>
    <t xml:space="preserve">CHAVANEL Sylvain </t>
  </si>
  <si>
    <t xml:space="preserve">POZZOVIVO Domenico </t>
  </si>
  <si>
    <t>ULISSI Diego</t>
  </si>
  <si>
    <t>PIRAZZI Stefano</t>
  </si>
  <si>
    <t xml:space="preserve">LOBATO Juan </t>
  </si>
  <si>
    <t>MEERSMAN Gianni</t>
  </si>
  <si>
    <t>Regolamento maglie</t>
  </si>
  <si>
    <t>Ogni corridore puo vestire e di conseguenza fare punti in una tappa</t>
  </si>
  <si>
    <t xml:space="preserve">con una maglia sola (quella piu importante nell'ordine qua sopra) </t>
  </si>
  <si>
    <t>Maffo</t>
  </si>
  <si>
    <t>MATTHEWS Michael</t>
  </si>
  <si>
    <t xml:space="preserve">ZAKARIN Ilnur </t>
  </si>
  <si>
    <t>note:</t>
  </si>
  <si>
    <t>MODOLO Sacha</t>
  </si>
  <si>
    <t>per le maglie finali</t>
  </si>
  <si>
    <t>APPOLLONIO Davide</t>
  </si>
  <si>
    <t>se un corridore si piazza in piu classifiche</t>
  </si>
  <si>
    <t>CATALDO Dario</t>
  </si>
  <si>
    <t>prende i punti anche delle altre classifiche</t>
  </si>
  <si>
    <t>BOARO Manuele</t>
  </si>
  <si>
    <t>non piu solo i punti di quella piu importante</t>
  </si>
  <si>
    <t>FELLINE Fabio</t>
  </si>
  <si>
    <t>MONFORT Maxime</t>
  </si>
  <si>
    <t xml:space="preserve">In caso di parimerito vince chi ha il corridore </t>
  </si>
  <si>
    <t>AMADOR Andrey</t>
  </si>
  <si>
    <t xml:space="preserve">meglio piazzato nella classifica </t>
  </si>
  <si>
    <t>della maglia rosa</t>
  </si>
  <si>
    <t>Lombo</t>
  </si>
  <si>
    <t>Chi inizia il fantagiro senza tutti e 9 i corridori</t>
  </si>
  <si>
    <t xml:space="preserve">PUCCIO Salvatore </t>
  </si>
  <si>
    <t>avrà una penalizzazione di 10 punti per ogni</t>
  </si>
  <si>
    <t>HESJEDAL Ryder</t>
  </si>
  <si>
    <t>corridore non comprato quindi come se fosse ritirato</t>
  </si>
  <si>
    <t>NIZZOLO Giacomo</t>
  </si>
  <si>
    <t>VAN DEN BROECK Jurgen</t>
  </si>
  <si>
    <t>MEZGEC Luka</t>
  </si>
  <si>
    <t>FERRARI Roberto</t>
  </si>
  <si>
    <t xml:space="preserve">VIVIANI Elia </t>
  </si>
  <si>
    <t>INTXAUSTI Benat</t>
  </si>
  <si>
    <t>BATTAGLIN Enrico</t>
  </si>
  <si>
    <t>Iaschi</t>
  </si>
  <si>
    <t>PORTE Richie</t>
  </si>
  <si>
    <t>CUNEGO Damiano</t>
  </si>
  <si>
    <t xml:space="preserve">BASSO Ivan </t>
  </si>
  <si>
    <t>KREUZIGER Roman</t>
  </si>
  <si>
    <t>BELLETTI Manuel</t>
  </si>
  <si>
    <t>GENIEZ Alexandre</t>
  </si>
  <si>
    <t>VISCONTI Giovanni</t>
  </si>
  <si>
    <t>WEENING Pieter</t>
  </si>
  <si>
    <t>KIRYIENKA Vasil</t>
  </si>
  <si>
    <t>Musa</t>
  </si>
  <si>
    <t>CONTADOR VELASCO Alberto</t>
  </si>
  <si>
    <t>ZABEL Rick</t>
  </si>
  <si>
    <t>SANCHEZ GIL Luis Leon</t>
  </si>
  <si>
    <t>HOFLAND Moreno</t>
  </si>
  <si>
    <t>PELUCCHI Matteo</t>
  </si>
  <si>
    <t>BOLE Grega</t>
  </si>
  <si>
    <t>TJALLINGII Maarten</t>
  </si>
  <si>
    <t>LANCASTER Brett</t>
  </si>
  <si>
    <t>TROFIMOV Yury</t>
  </si>
  <si>
    <t>Carlo</t>
  </si>
  <si>
    <t>BETANCUR GOMEZ Carlos A.</t>
  </si>
  <si>
    <t>GREIPEL Andrè</t>
  </si>
  <si>
    <t>BOONEN Tom</t>
  </si>
  <si>
    <t>ROGERS Michael</t>
  </si>
  <si>
    <t xml:space="preserve">WAGNER Robert </t>
  </si>
  <si>
    <t>GILBERT Philippe</t>
  </si>
  <si>
    <t>HEPBURN Michael</t>
  </si>
  <si>
    <t>GATTO Oscar</t>
  </si>
  <si>
    <t>CHEVRIER Clement</t>
  </si>
  <si>
    <t xml:space="preserve">CLASSIFICA </t>
  </si>
  <si>
    <t>PT</t>
  </si>
  <si>
    <t>DIFF</t>
  </si>
  <si>
    <t>Bongiorno</t>
  </si>
  <si>
    <t>Uran Uran</t>
  </si>
  <si>
    <t>Porte</t>
  </si>
  <si>
    <t>Matthews</t>
  </si>
  <si>
    <t>Puccio X</t>
  </si>
  <si>
    <t>Contador</t>
  </si>
  <si>
    <t>Aru</t>
  </si>
  <si>
    <t>Betancur</t>
  </si>
  <si>
    <t>Formolo</t>
  </si>
  <si>
    <t>Atapuma</t>
  </si>
  <si>
    <t>Cunego</t>
  </si>
  <si>
    <t>Zakarin</t>
  </si>
  <si>
    <t>Hesjedal</t>
  </si>
  <si>
    <t>Zabel</t>
  </si>
  <si>
    <t>Clark</t>
  </si>
  <si>
    <t>Greipel</t>
  </si>
  <si>
    <t>Gerrans X</t>
  </si>
  <si>
    <t>Paolini</t>
  </si>
  <si>
    <t>Basso</t>
  </si>
  <si>
    <t>Modolo</t>
  </si>
  <si>
    <t>Nizzolo</t>
  </si>
  <si>
    <t>Luis leon sanchez</t>
  </si>
  <si>
    <t>Kruijswik</t>
  </si>
  <si>
    <t>Boonen</t>
  </si>
  <si>
    <t>Chavanel</t>
  </si>
  <si>
    <t>Henao X</t>
  </si>
  <si>
    <t>Kreuziger</t>
  </si>
  <si>
    <t>Apollonio</t>
  </si>
  <si>
    <t>Van den Broek</t>
  </si>
  <si>
    <t>Hofland</t>
  </si>
  <si>
    <t>Landa X</t>
  </si>
  <si>
    <t>Rogers X</t>
  </si>
  <si>
    <t>Puzzovivo</t>
  </si>
  <si>
    <t>Quintana</t>
  </si>
  <si>
    <t>Belletti</t>
  </si>
  <si>
    <t>Cataldo</t>
  </si>
  <si>
    <t>Mezgec</t>
  </si>
  <si>
    <t>Pelucchi</t>
  </si>
  <si>
    <t>Chavez rubio</t>
  </si>
  <si>
    <t>Wagner</t>
  </si>
  <si>
    <t xml:space="preserve">Ulissi </t>
  </si>
  <si>
    <t>Pallizzotti</t>
  </si>
  <si>
    <t>Geniez</t>
  </si>
  <si>
    <t>Boaro</t>
  </si>
  <si>
    <t>Ferrari</t>
  </si>
  <si>
    <t>Bole</t>
  </si>
  <si>
    <t>Caruso Damiano</t>
  </si>
  <si>
    <t>Gilbert</t>
  </si>
  <si>
    <t>Pirazzi</t>
  </si>
  <si>
    <t>Petacchi</t>
  </si>
  <si>
    <t>Visconti</t>
  </si>
  <si>
    <t>Felline</t>
  </si>
  <si>
    <t>Viviani</t>
  </si>
  <si>
    <t>Tiallingi</t>
  </si>
  <si>
    <t>Pineau</t>
  </si>
  <si>
    <t>Hepburn</t>
  </si>
  <si>
    <t>Lobato</t>
  </si>
  <si>
    <t>Rosa</t>
  </si>
  <si>
    <t>Weening</t>
  </si>
  <si>
    <t>Monfort</t>
  </si>
  <si>
    <t>Intxausti elorrigia</t>
  </si>
  <si>
    <t>Lancaster</t>
  </si>
  <si>
    <t>Nieve</t>
  </si>
  <si>
    <t>Gatto</t>
  </si>
  <si>
    <t>Mersman</t>
  </si>
  <si>
    <t>Igor anton</t>
  </si>
  <si>
    <t>Kirienka</t>
  </si>
  <si>
    <t>Amador</t>
  </si>
  <si>
    <t>Battaglin</t>
  </si>
  <si>
    <t>Trofimov</t>
  </si>
  <si>
    <t>Ber Den Bakker</t>
  </si>
  <si>
    <t>Chervier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</si>
</sst>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</font>
    <font>
      <b/>
      <sz val="9.0"/>
      <color rgb="FFFF3399"/>
      <name val="Arial"/>
    </font>
    <font>
      <sz val="10.0"/>
      <name val="Arial"/>
    </font>
    <font>
      <sz val="9.0"/>
      <name val="Arial"/>
    </font>
    <font>
      <b/>
      <sz val="9.0"/>
      <color rgb="FFFF0000"/>
      <name val="Arial"/>
    </font>
    <font>
      <b/>
      <sz val="9.0"/>
      <name val="Arial"/>
    </font>
    <font>
      <b/>
      <u/>
      <sz val="9.0"/>
      <color rgb="FF95B3D7"/>
      <name val="Arial"/>
    </font>
    <font>
      <b/>
      <sz val="9.0"/>
      <color rgb="FF95B3D7"/>
      <name val="Arial"/>
    </font>
    <font>
      <b/>
      <sz val="9.0"/>
      <color rgb="FFA2C4C9"/>
      <name val="Arial"/>
    </font>
    <font>
      <b/>
      <u/>
      <sz val="9.0"/>
      <color rgb="FF000000"/>
      <name val="Arial"/>
    </font>
    <font>
      <b/>
      <sz val="9.0"/>
      <color rgb="FF0000FF"/>
      <name val="Arial"/>
    </font>
    <font>
      <b/>
      <sz val="9.0"/>
      <color rgb="FFC0C0C0"/>
      <name val="Arial"/>
    </font>
    <font>
      <b/>
      <u/>
      <sz val="9.0"/>
      <color rgb="FF999999"/>
      <name val="Arial"/>
    </font>
    <font>
      <b/>
      <sz val="9.0"/>
      <color rgb="FFFFFFFF"/>
      <name val="Arial"/>
    </font>
    <font>
      <b/>
      <sz val="10.0"/>
      <name val="Arial"/>
    </font>
    <font>
      <b/>
      <sz val="9.0"/>
      <color rgb="FFFF0066"/>
      <name val="Arial"/>
    </font>
    <font>
      <b/>
      <sz val="9.0"/>
      <color rgb="FF0070C0"/>
      <name val="Arial"/>
    </font>
    <font>
      <b/>
      <sz val="9.0"/>
      <color rgb="FF002060"/>
      <name val="Arial"/>
    </font>
    <font>
      <b/>
      <u/>
      <sz val="9.0"/>
      <color rgb="FFFF0000"/>
      <name val="Arial"/>
    </font>
    <font>
      <b/>
      <u/>
      <sz val="9.0"/>
      <color rgb="FF0000FF"/>
      <name val="Arial"/>
    </font>
    <font>
      <b/>
      <u/>
      <sz val="9.0"/>
      <color rgb="FFFF3399"/>
      <name val="Arial"/>
    </font>
    <font>
      <b/>
      <sz val="9.0"/>
      <color rgb="FF000000"/>
      <name val="Arial"/>
    </font>
    <font>
      <u/>
      <sz val="9.0"/>
      <name val="Arial"/>
    </font>
    <font>
      <b/>
      <sz val="10.0"/>
      <color rgb="FFFF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5" numFmtId="0" xfId="0" applyAlignment="1" applyFont="1">
      <alignment horizontal="center" shrinkToFit="0" wrapText="0"/>
    </xf>
    <xf borderId="0" fillId="0" fontId="4" numFmtId="0" xfId="0" applyAlignment="1" applyFont="1">
      <alignment horizontal="center" shrinkToFit="0" wrapText="0"/>
    </xf>
    <xf borderId="1" fillId="2" fontId="5" numFmtId="0" xfId="0" applyAlignment="1" applyBorder="1" applyFill="1" applyFont="1">
      <alignment shrinkToFit="0" wrapText="0"/>
    </xf>
    <xf borderId="0" fillId="0" fontId="6" numFmtId="0" xfId="0" applyAlignment="1" applyFont="1">
      <alignment shrinkToFit="0" wrapText="0"/>
    </xf>
    <xf borderId="0" fillId="0" fontId="5" numFmtId="0" xfId="0" applyAlignment="1" applyFont="1">
      <alignment horizontal="center" readingOrder="0" shrinkToFit="0" wrapText="0"/>
    </xf>
    <xf borderId="0" fillId="0" fontId="1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center" shrinkToFit="0" wrapText="0"/>
    </xf>
    <xf borderId="0" fillId="0" fontId="8" numFmtId="0" xfId="0" applyAlignment="1" applyFont="1">
      <alignment horizontal="center" shrinkToFit="0" wrapText="0"/>
    </xf>
    <xf borderId="0" fillId="2" fontId="5" numFmtId="0" xfId="0" applyAlignment="1" applyFont="1">
      <alignment horizontal="center" shrinkToFit="0" wrapText="0"/>
    </xf>
    <xf borderId="0" fillId="0" fontId="9" numFmtId="0" xfId="0" applyAlignment="1" applyFont="1">
      <alignment shrinkToFit="0" wrapText="0"/>
    </xf>
    <xf borderId="0" fillId="0" fontId="1" numFmtId="0" xfId="0" applyAlignment="1" applyFont="1">
      <alignment horizontal="center" shrinkToFit="0" wrapText="0"/>
    </xf>
    <xf borderId="0" fillId="0" fontId="10" numFmtId="0" xfId="0" applyAlignment="1" applyFont="1">
      <alignment horizontal="center" shrinkToFit="0" wrapText="0"/>
    </xf>
    <xf borderId="0" fillId="0" fontId="10" numFmtId="0" xfId="0" applyAlignment="1" applyFont="1">
      <alignment horizontal="center" readingOrder="0" shrinkToFit="0" wrapText="0"/>
    </xf>
    <xf borderId="1" fillId="3" fontId="11" numFmtId="0" xfId="0" applyAlignment="1" applyBorder="1" applyFill="1" applyFont="1">
      <alignment shrinkToFit="0" wrapText="0"/>
    </xf>
    <xf borderId="1" fillId="4" fontId="5" numFmtId="0" xfId="0" applyAlignment="1" applyBorder="1" applyFill="1" applyFont="1">
      <alignment shrinkToFit="0" wrapText="0"/>
    </xf>
    <xf borderId="0" fillId="0" fontId="12" numFmtId="0" xfId="0" applyAlignment="1" applyFont="1">
      <alignment shrinkToFit="0" wrapText="0"/>
    </xf>
    <xf borderId="0" fillId="5" fontId="5" numFmtId="0" xfId="0" applyAlignment="1" applyFill="1" applyFont="1">
      <alignment horizontal="center" shrinkToFit="0" wrapText="0"/>
    </xf>
    <xf borderId="1" fillId="3" fontId="13" numFmtId="0" xfId="0" applyAlignment="1" applyBorder="1" applyFont="1">
      <alignment shrinkToFit="0" wrapText="0"/>
    </xf>
    <xf borderId="0" fillId="0" fontId="14" numFmtId="0" xfId="0" applyAlignment="1" applyFont="1">
      <alignment shrinkToFit="0" wrapText="0"/>
    </xf>
    <xf borderId="0" fillId="0" fontId="5" numFmtId="0" xfId="0" applyAlignment="1" applyFont="1">
      <alignment horizontal="left" shrinkToFit="0" wrapText="0"/>
    </xf>
    <xf borderId="0" fillId="0" fontId="5" numFmtId="0" xfId="0" applyAlignment="1" applyFont="1">
      <alignment horizontal="right"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0" fillId="0" fontId="17" numFmtId="0" xfId="0" applyAlignment="1" applyFont="1">
      <alignment shrinkToFit="0" wrapText="0"/>
    </xf>
    <xf borderId="1" fillId="2" fontId="1" numFmtId="0" xfId="0" applyAlignment="1" applyBorder="1" applyFont="1">
      <alignment horizontal="center" shrinkToFit="0" wrapText="0"/>
    </xf>
    <xf borderId="0" fillId="6" fontId="5" numFmtId="0" xfId="0" applyAlignment="1" applyFill="1" applyFont="1">
      <alignment horizontal="center" readingOrder="0" shrinkToFit="0" wrapText="0"/>
    </xf>
    <xf borderId="0" fillId="6" fontId="5" numFmtId="0" xfId="0" applyAlignment="1" applyFont="1">
      <alignment horizontal="center" shrinkToFit="0" wrapText="0"/>
    </xf>
    <xf borderId="1" fillId="2" fontId="5" numFmtId="0" xfId="0" applyAlignment="1" applyBorder="1" applyFont="1">
      <alignment horizontal="center" shrinkToFit="0" wrapText="0"/>
    </xf>
    <xf borderId="0" fillId="2" fontId="1" numFmtId="0" xfId="0" applyAlignment="1" applyFont="1">
      <alignment horizontal="center" shrinkToFit="0" wrapText="0"/>
    </xf>
    <xf borderId="0" fillId="0" fontId="18" numFmtId="0" xfId="0" applyAlignment="1" applyFont="1">
      <alignment shrinkToFit="0" wrapText="0"/>
    </xf>
    <xf borderId="0" fillId="0" fontId="4" numFmtId="0" xfId="0" applyAlignment="1" applyFont="1">
      <alignment horizontal="center" readingOrder="0" shrinkToFit="0" wrapText="0"/>
    </xf>
    <xf borderId="0" fillId="2" fontId="13" numFmtId="0" xfId="0" applyAlignment="1" applyFont="1">
      <alignment horizontal="center" shrinkToFit="0" wrapText="0"/>
    </xf>
    <xf borderId="0" fillId="2" fontId="10" numFmtId="0" xfId="0" applyAlignment="1" applyFont="1">
      <alignment horizontal="center" shrinkToFit="0" wrapText="0"/>
    </xf>
    <xf borderId="0" fillId="0" fontId="19" numFmtId="0" xfId="0" applyAlignment="1" applyFont="1">
      <alignment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21" numFmtId="0" xfId="0" applyAlignment="1" applyFont="1">
      <alignment horizontal="center" shrinkToFit="0" wrapText="0"/>
    </xf>
    <xf borderId="0" fillId="0" fontId="22" numFmtId="0" xfId="0" applyAlignment="1" applyFont="1">
      <alignment shrinkToFit="0" wrapText="0"/>
    </xf>
    <xf borderId="0" fillId="0" fontId="23" numFmtId="0" xfId="0" applyAlignment="1" applyFont="1">
      <alignment shrinkToFit="0" wrapText="0"/>
    </xf>
    <xf borderId="0" fillId="0" fontId="2" numFmtId="0" xfId="0" applyAlignment="1" applyFont="1">
      <alignment shrinkToFit="0" wrapText="0"/>
    </xf>
    <xf borderId="1" fillId="7" fontId="2" numFmtId="0" xfId="0" applyAlignment="1" applyBorder="1" applyFill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8968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FF33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FANTAGIRO!$B$3:$V$3</c:f>
              <c:numCache/>
            </c:numRef>
          </c:val>
        </c:ser>
        <c:ser>
          <c:idx val="1"/>
          <c:order val="1"/>
          <c:spPr>
            <a:solidFill>
              <a:srgbClr val="00206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2"/>
          <c:order val="2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3"/>
          <c:order val="3"/>
          <c:spPr>
            <a:solidFill>
              <a:srgbClr val="0070C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FANTAGIRO!$W$12</c:f>
              <c:numCache/>
            </c:numRef>
          </c:val>
        </c:ser>
        <c:ser>
          <c:idx val="4"/>
          <c:order val="4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FANTAGIRO!$W$24</c:f>
              <c:numCache/>
            </c:numRef>
          </c:val>
        </c:ser>
        <c:ser>
          <c:idx val="5"/>
          <c:order val="5"/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FANTAGIRO!$W$36</c:f>
              <c:numCache/>
            </c:numRef>
          </c:val>
        </c:ser>
        <c:ser>
          <c:idx val="6"/>
          <c:order val="6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FANTAGIRO!$W$48</c:f>
              <c:numCache/>
            </c:numRef>
          </c:val>
        </c:ser>
        <c:ser>
          <c:idx val="7"/>
          <c:order val="7"/>
          <c:spPr>
            <a:solidFill>
              <a:srgbClr val="C6625F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FANTAGIRO!$W$60</c:f>
              <c:numCache/>
            </c:numRef>
          </c:val>
        </c:ser>
        <c:ser>
          <c:idx val="8"/>
          <c:order val="8"/>
          <c:spPr>
            <a:solidFill>
              <a:srgbClr val="B82E2E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FANTAGIRO!$W$72</c:f>
              <c:numCache/>
            </c:numRef>
          </c:val>
        </c:ser>
        <c:ser>
          <c:idx val="9"/>
          <c:order val="9"/>
          <c:spPr>
            <a:solidFill>
              <a:srgbClr val="316395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FANTAGIRO!$W$84</c:f>
              <c:numCache/>
            </c:numRef>
          </c:val>
        </c:ser>
        <c:ser>
          <c:idx val="10"/>
          <c:order val="10"/>
          <c:spPr>
            <a:solidFill>
              <a:srgbClr val="9944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FANTAGIRO!$W$96</c:f>
              <c:numCache/>
            </c:numRef>
          </c:val>
        </c:ser>
        <c:axId val="123251544"/>
        <c:axId val="518714268"/>
      </c:barChart>
      <c:catAx>
        <c:axId val="12325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18714268"/>
      </c:catAx>
      <c:valAx>
        <c:axId val="5187142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23251544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0066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>
              <a:solidFill>
                <a:srgbClr val="FF3399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FANTAGIRO!$B$13:$W$13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00206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FANTAGIRO!$B$25:$W$25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FANTAGIRO!$B$37:$W$37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FANTAGIRO!$B$49:$W$49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FANTAGIRO!$B$61:$W$61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FFC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FANTAGIRO!$B$73:$W$73</c:f>
              <c:numCache/>
            </c:numRef>
          </c:val>
          <c:smooth val="0"/>
        </c:ser>
        <c:ser>
          <c:idx val="6"/>
          <c:order val="6"/>
          <c:spPr>
            <a:ln cmpd="sng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FANTAGIRO!$B$85:$W$85</c:f>
              <c:numCache/>
            </c:numRef>
          </c:val>
          <c:smooth val="0"/>
        </c:ser>
        <c:ser>
          <c:idx val="7"/>
          <c:order val="7"/>
          <c:spPr>
            <a:ln cmpd="sng">
              <a:solidFill>
                <a:srgbClr val="C6625F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FANTAGIRO!$B$97:$W$97</c:f>
              <c:numCache/>
            </c:numRef>
          </c:val>
          <c:smooth val="0"/>
        </c:ser>
        <c:axId val="1920991827"/>
        <c:axId val="1343574491"/>
      </c:lineChart>
      <c:catAx>
        <c:axId val="19209918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343574491"/>
      </c:catAx>
      <c:valAx>
        <c:axId val="13435744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920991827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0066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FANTAGIRO!$A$101</c:f>
            </c:strRef>
          </c:tx>
          <c:spPr>
            <a:solidFill>
              <a:srgbClr val="3366CC"/>
            </a:solidFill>
            <a:ln cmpd="sng">
              <a:solidFill>
                <a:srgbClr val="000000"/>
              </a:solidFill>
            </a:ln>
          </c:spPr>
          <c:val>
            <c:numRef>
              <c:f>FANTAGIRO!$B$101</c:f>
              <c:numCache/>
            </c:numRef>
          </c:val>
        </c:ser>
        <c:ser>
          <c:idx val="1"/>
          <c:order val="1"/>
          <c:tx>
            <c:strRef>
              <c:f>FANTAGIRO!$A$102</c:f>
            </c:strRef>
          </c:tx>
          <c:spPr>
            <a:solidFill>
              <a:srgbClr val="DC3912"/>
            </a:solidFill>
            <a:ln cmpd="sng">
              <a:solidFill>
                <a:srgbClr val="000000"/>
              </a:solidFill>
            </a:ln>
          </c:spPr>
          <c:val>
            <c:numRef>
              <c:f>FANTAGIRO!$B$102</c:f>
              <c:numCache/>
            </c:numRef>
          </c:val>
        </c:ser>
        <c:ser>
          <c:idx val="2"/>
          <c:order val="2"/>
          <c:tx>
            <c:strRef>
              <c:f>FANTAGIRO!$A$103</c:f>
            </c:strRef>
          </c:tx>
          <c:spPr>
            <a:solidFill>
              <a:srgbClr val="FF9900"/>
            </a:solidFill>
            <a:ln cmpd="sng">
              <a:solidFill>
                <a:srgbClr val="000000"/>
              </a:solidFill>
            </a:ln>
          </c:spPr>
          <c:val>
            <c:numRef>
              <c:f>FANTAGIRO!$B$103</c:f>
              <c:numCache/>
            </c:numRef>
          </c:val>
        </c:ser>
        <c:ser>
          <c:idx val="3"/>
          <c:order val="3"/>
          <c:tx>
            <c:strRef>
              <c:f>FANTAGIRO!$A$104</c:f>
            </c:strRef>
          </c:tx>
          <c:spPr>
            <a:solidFill>
              <a:srgbClr val="109618"/>
            </a:solidFill>
            <a:ln cmpd="sng">
              <a:solidFill>
                <a:srgbClr val="000000"/>
              </a:solidFill>
            </a:ln>
          </c:spPr>
          <c:val>
            <c:numRef>
              <c:f>FANTAGIRO!$B$104</c:f>
              <c:numCache/>
            </c:numRef>
          </c:val>
        </c:ser>
        <c:ser>
          <c:idx val="4"/>
          <c:order val="4"/>
          <c:tx>
            <c:strRef>
              <c:f>FANTAGIRO!$A$105</c:f>
            </c:strRef>
          </c:tx>
          <c:spPr>
            <a:solidFill>
              <a:srgbClr val="990099"/>
            </a:solidFill>
            <a:ln cmpd="sng">
              <a:solidFill>
                <a:srgbClr val="000000"/>
              </a:solidFill>
            </a:ln>
          </c:spPr>
          <c:val>
            <c:numRef>
              <c:f>FANTAGIRO!$B$105</c:f>
              <c:numCache/>
            </c:numRef>
          </c:val>
        </c:ser>
        <c:ser>
          <c:idx val="5"/>
          <c:order val="5"/>
          <c:tx>
            <c:strRef>
              <c:f>FANTAGIRO!$A$106</c:f>
            </c:strRef>
          </c:tx>
          <c:spPr>
            <a:solidFill>
              <a:srgbClr val="0099C6"/>
            </a:solidFill>
            <a:ln cmpd="sng">
              <a:solidFill>
                <a:srgbClr val="000000"/>
              </a:solidFill>
            </a:ln>
          </c:spPr>
          <c:val>
            <c:numRef>
              <c:f>FANTAGIRO!$B$106</c:f>
              <c:numCache/>
            </c:numRef>
          </c:val>
        </c:ser>
        <c:ser>
          <c:idx val="6"/>
          <c:order val="6"/>
          <c:tx>
            <c:strRef>
              <c:f>FANTAGIRO!$A$107</c:f>
            </c:strRef>
          </c:tx>
          <c:spPr>
            <a:solidFill>
              <a:srgbClr val="DD4477"/>
            </a:solidFill>
            <a:ln cmpd="sng">
              <a:solidFill>
                <a:srgbClr val="000000"/>
              </a:solidFill>
            </a:ln>
          </c:spPr>
          <c:val>
            <c:numRef>
              <c:f>FANTAGIRO!$B$107</c:f>
              <c:numCache/>
            </c:numRef>
          </c:val>
        </c:ser>
        <c:ser>
          <c:idx val="7"/>
          <c:order val="7"/>
          <c:tx>
            <c:strRef>
              <c:f>FANTAGIRO!$A$108</c:f>
            </c:strRef>
          </c:tx>
          <c:spPr>
            <a:solidFill>
              <a:srgbClr val="66AA00"/>
            </a:solidFill>
            <a:ln cmpd="sng">
              <a:solidFill>
                <a:srgbClr val="000000"/>
              </a:solidFill>
            </a:ln>
          </c:spPr>
          <c:val>
            <c:numRef>
              <c:f>FANTAGIRO!$B$108</c:f>
              <c:numCache/>
            </c:numRef>
          </c:val>
        </c:ser>
        <c:axId val="880988794"/>
        <c:axId val="1805052087"/>
      </c:barChart>
      <c:catAx>
        <c:axId val="8809887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05052087"/>
      </c:catAx>
      <c:valAx>
        <c:axId val="18050520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8098879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161925</xdr:colOff>
      <xdr:row>96</xdr:row>
      <xdr:rowOff>438150</xdr:rowOff>
    </xdr:from>
    <xdr:ext cx="4714875" cy="27146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-1190625</xdr:colOff>
      <xdr:row>116</xdr:row>
      <xdr:rowOff>361950</xdr:rowOff>
    </xdr:from>
    <xdr:ext cx="9296400" cy="363855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66675</xdr:colOff>
      <xdr:row>95</xdr:row>
      <xdr:rowOff>381000</xdr:rowOff>
    </xdr:from>
    <xdr:ext cx="5715000" cy="353377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www.gazzetta.it/Giroditalia/2015/it/squadre/scheda_ciclista.shtml?rider=100" TargetMode="External"/><Relationship Id="rId42" Type="http://schemas.openxmlformats.org/officeDocument/2006/relationships/hyperlink" Target="http://www.gazzetta.it/Giroditalia/2015/it/squadre/scheda_ciclista.shtml?rider=92" TargetMode="External"/><Relationship Id="rId41" Type="http://schemas.openxmlformats.org/officeDocument/2006/relationships/hyperlink" Target="http://www.gazzetta.it/Giroditalia/2015/it/squadre/scheda_ciclista.shtml?rider=161" TargetMode="External"/><Relationship Id="rId44" Type="http://schemas.openxmlformats.org/officeDocument/2006/relationships/hyperlink" Target="http://www.gazzetta.it/Giroditalia/2015/it/squadre/scheda_ciclista.shtml?rider=111" TargetMode="External"/><Relationship Id="rId43" Type="http://schemas.openxmlformats.org/officeDocument/2006/relationships/hyperlink" Target="http://www.gazzetta.it/Giroditalia/2015/it/squadre/scheda_ciclista.shtml?rider=199" TargetMode="External"/><Relationship Id="rId46" Type="http://schemas.openxmlformats.org/officeDocument/2006/relationships/hyperlink" Target="http://www.gazzetta.it/Giroditalia/2015/it/squadre/scheda_ciclista.shtml?rider=191" TargetMode="External"/><Relationship Id="rId45" Type="http://schemas.openxmlformats.org/officeDocument/2006/relationships/hyperlink" Target="http://www.gazzetta.it/Giroditalia/2015/it/squadre/scheda_ciclista.shtml?rider=33" TargetMode="External"/><Relationship Id="rId1" Type="http://schemas.openxmlformats.org/officeDocument/2006/relationships/hyperlink" Target="http://www.gazzetta.it/Giroditalia/2015/it/squadre/scheda_ciclista.shtml?rider=21" TargetMode="External"/><Relationship Id="rId2" Type="http://schemas.openxmlformats.org/officeDocument/2006/relationships/hyperlink" Target="http://www.gazzetta.it/Giroditalia/2015/it/squadre/scheda_ciclista.shtml?rider=134" TargetMode="External"/><Relationship Id="rId3" Type="http://schemas.openxmlformats.org/officeDocument/2006/relationships/hyperlink" Target="http://www.gazzetta.it/Giroditalia/2015/it/squadre/scheda_ciclista.shtml?rider=181" TargetMode="External"/><Relationship Id="rId4" Type="http://schemas.openxmlformats.org/officeDocument/2006/relationships/hyperlink" Target="http://www.gazzetta.it/Giroditalia/2015/it/squadre/scheda_ciclista.shtml?rider=24" TargetMode="External"/><Relationship Id="rId9" Type="http://schemas.openxmlformats.org/officeDocument/2006/relationships/hyperlink" Target="http://www.gazzetta.it/Giroditalia/2015/it/squadre/scheda_ciclista.shtml?rider=163" TargetMode="External"/><Relationship Id="rId48" Type="http://schemas.openxmlformats.org/officeDocument/2006/relationships/hyperlink" Target="http://www.gazzetta.it/Giroditalia/2015/it/squadre/scheda_ciclista.shtml?rider=202" TargetMode="External"/><Relationship Id="rId47" Type="http://schemas.openxmlformats.org/officeDocument/2006/relationships/hyperlink" Target="http://www.gazzetta.it/Giroditalia/2015/it/squadre/scheda_ciclista.shtml?rider=121" TargetMode="External"/><Relationship Id="rId49" Type="http://schemas.openxmlformats.org/officeDocument/2006/relationships/hyperlink" Target="http://www.gazzetta.it/Giroditalia/2015/it/squadre/scheda_ciclista.shtml?rider=205" TargetMode="External"/><Relationship Id="rId5" Type="http://schemas.openxmlformats.org/officeDocument/2006/relationships/hyperlink" Target="http://www.gazzetta.it/Giroditalia/2015/it/squadre/scheda_ciclista.shtml?rider=133" TargetMode="External"/><Relationship Id="rId6" Type="http://schemas.openxmlformats.org/officeDocument/2006/relationships/hyperlink" Target="http://www.gazzetta.it/Giroditalia/2015/it/squadre/scheda_ciclista.shtml?rider=45" TargetMode="External"/><Relationship Id="rId7" Type="http://schemas.openxmlformats.org/officeDocument/2006/relationships/hyperlink" Target="http://www.gazzetta.it/Giroditalia/2015/it/squadre/scheda_ciclista.shtml?rider=76" TargetMode="External"/><Relationship Id="rId8" Type="http://schemas.openxmlformats.org/officeDocument/2006/relationships/hyperlink" Target="http://www.gazzetta.it/Giroditalia/2015/it/squadre/scheda_ciclista.shtml?rider=196" TargetMode="External"/><Relationship Id="rId73" Type="http://schemas.openxmlformats.org/officeDocument/2006/relationships/drawing" Target="../drawings/drawing1.xml"/><Relationship Id="rId72" Type="http://schemas.openxmlformats.org/officeDocument/2006/relationships/hyperlink" Target="http://www.gazzetta.it/Giroditalia/2015/it/squadre/scheda_ciclista.shtml?rider=82" TargetMode="External"/><Relationship Id="rId31" Type="http://schemas.openxmlformats.org/officeDocument/2006/relationships/hyperlink" Target="http://www.gazzetta.it/Giroditalia/2015/it/squadre/scheda_ciclista.shtml?rider=12" TargetMode="External"/><Relationship Id="rId30" Type="http://schemas.openxmlformats.org/officeDocument/2006/relationships/hyperlink" Target="http://www.gazzetta.it/Giroditalia/2015/it/squadre/scheda_ciclista.shtml?rider=94" TargetMode="External"/><Relationship Id="rId33" Type="http://schemas.openxmlformats.org/officeDocument/2006/relationships/hyperlink" Target="http://www.gazzetta.it/Giroditalia/2015/it/squadre/scheda_ciclista.shtml?rider=203" TargetMode="External"/><Relationship Id="rId32" Type="http://schemas.openxmlformats.org/officeDocument/2006/relationships/hyperlink" Target="http://www.gazzetta.it/Giroditalia/2015/it/squadre/scheda_ciclista.shtml?rider=22" TargetMode="External"/><Relationship Id="rId35" Type="http://schemas.openxmlformats.org/officeDocument/2006/relationships/hyperlink" Target="http://www.gazzetta.it/Giroditalia/2015/it/squadre/scheda_ciclista.shtml?rider=107" TargetMode="External"/><Relationship Id="rId34" Type="http://schemas.openxmlformats.org/officeDocument/2006/relationships/hyperlink" Target="http://www.gazzetta.it/Giroditalia/2015/it/squadre/scheda_ciclista.shtml?rider=215" TargetMode="External"/><Relationship Id="rId71" Type="http://schemas.openxmlformats.org/officeDocument/2006/relationships/hyperlink" Target="http://www.gazzetta.it/Giroditalia/2015/it/squadre/scheda_ciclista.shtml?rider=16" TargetMode="External"/><Relationship Id="rId70" Type="http://schemas.openxmlformats.org/officeDocument/2006/relationships/hyperlink" Target="http://www.gazzetta.it/Giroditalia/2015/it/squadre/scheda_ciclista.shtml?rider=137" TargetMode="External"/><Relationship Id="rId37" Type="http://schemas.openxmlformats.org/officeDocument/2006/relationships/hyperlink" Target="http://www.gazzetta.it/Giroditalia/2015/it/squadre/scheda_ciclista.shtml?rider=197" TargetMode="External"/><Relationship Id="rId36" Type="http://schemas.openxmlformats.org/officeDocument/2006/relationships/hyperlink" Target="http://www.gazzetta.it/Giroditalia/2015/it/squadre/scheda_ciclista.shtml?rider=112" TargetMode="External"/><Relationship Id="rId39" Type="http://schemas.openxmlformats.org/officeDocument/2006/relationships/hyperlink" Target="http://www.gazzetta.it/Giroditalia/2015/it/squadre/scheda_ciclista.shtml?rider=211" TargetMode="External"/><Relationship Id="rId38" Type="http://schemas.openxmlformats.org/officeDocument/2006/relationships/hyperlink" Target="http://www.gazzetta.it/Giroditalia/2015/it/squadre/scheda_ciclista.shtml?rider=151" TargetMode="External"/><Relationship Id="rId62" Type="http://schemas.openxmlformats.org/officeDocument/2006/relationships/hyperlink" Target="http://www.gazzetta.it/Giroditalia/2015/it/squadre/scheda_ciclista.shtml?rider=138" TargetMode="External"/><Relationship Id="rId61" Type="http://schemas.openxmlformats.org/officeDocument/2006/relationships/hyperlink" Target="http://www.gazzetta.it/Giroditalia/2015/it/squadre/scheda_ciclista.shtml?rider=187" TargetMode="External"/><Relationship Id="rId20" Type="http://schemas.openxmlformats.org/officeDocument/2006/relationships/hyperlink" Target="http://www.gazzetta.it/Giroditalia/2015/it/squadre/scheda_ciclista.shtml?rider=156" TargetMode="External"/><Relationship Id="rId64" Type="http://schemas.openxmlformats.org/officeDocument/2006/relationships/hyperlink" Target="http://www.gazzetta.it/Giroditalia/2015/it/squadre/scheda_ciclista.shtml?rider=3" TargetMode="External"/><Relationship Id="rId63" Type="http://schemas.openxmlformats.org/officeDocument/2006/relationships/hyperlink" Target="http://www.gazzetta.it/Giroditalia/2015/it/squadre/scheda_ciclista.shtml?rider=177" TargetMode="External"/><Relationship Id="rId22" Type="http://schemas.openxmlformats.org/officeDocument/2006/relationships/hyperlink" Target="http://www.gazzetta.it/Giroditalia/2015/it/squadre/scheda_ciclista.shtml?rider=81" TargetMode="External"/><Relationship Id="rId66" Type="http://schemas.openxmlformats.org/officeDocument/2006/relationships/hyperlink" Target="http://www.gazzetta.it/Giroditalia/2015/it/squadre/scheda_ciclista.shtml?rider=62" TargetMode="External"/><Relationship Id="rId21" Type="http://schemas.openxmlformats.org/officeDocument/2006/relationships/hyperlink" Target="http://www.gazzetta.it/Giroditalia/2015/it/squadre/scheda_ciclista.shtml?rider=136" TargetMode="External"/><Relationship Id="rId65" Type="http://schemas.openxmlformats.org/officeDocument/2006/relationships/hyperlink" Target="http://www.gazzetta.it/Giroditalia/2015/it/squadre/scheda_ciclista.shtml?rider=104" TargetMode="External"/><Relationship Id="rId24" Type="http://schemas.openxmlformats.org/officeDocument/2006/relationships/hyperlink" Target="http://www.gazzetta.it/Giroditalia/2015/it/squadre/scheda_ciclista.shtml?rider=91" TargetMode="External"/><Relationship Id="rId68" Type="http://schemas.openxmlformats.org/officeDocument/2006/relationships/hyperlink" Target="http://www.gazzetta.it/Giroditalia/2015/it/squadre/scheda_ciclista.shtml?rider=189" TargetMode="External"/><Relationship Id="rId23" Type="http://schemas.openxmlformats.org/officeDocument/2006/relationships/hyperlink" Target="http://www.gazzetta.it/Giroditalia/2015/it/squadre/scheda_ciclista.shtml?rider=1" TargetMode="External"/><Relationship Id="rId67" Type="http://schemas.openxmlformats.org/officeDocument/2006/relationships/hyperlink" Target="http://www.gazzetta.it/Giroditalia/2015/it/squadre/scheda_ciclista.shtml?rider=207" TargetMode="External"/><Relationship Id="rId60" Type="http://schemas.openxmlformats.org/officeDocument/2006/relationships/hyperlink" Target="http://www.gazzetta.it/Giroditalia/2015/it/squadre/scheda_ciclista.shtml?rider=52" TargetMode="External"/><Relationship Id="rId26" Type="http://schemas.openxmlformats.org/officeDocument/2006/relationships/hyperlink" Target="http://www.gazzetta.it/Giroditalia/2015/it/squadre/scheda_ciclista.shtml?rider=117" TargetMode="External"/><Relationship Id="rId25" Type="http://schemas.openxmlformats.org/officeDocument/2006/relationships/hyperlink" Target="http://www.gazzetta.it/Giroditalia/2015/it/squadre/scheda_ciclista.shtml?rider=37" TargetMode="External"/><Relationship Id="rId69" Type="http://schemas.openxmlformats.org/officeDocument/2006/relationships/hyperlink" Target="http://www.gazzetta.it/Giroditalia/2015/it/squadre/scheda_ciclista.shtml?rider=41" TargetMode="External"/><Relationship Id="rId28" Type="http://schemas.openxmlformats.org/officeDocument/2006/relationships/hyperlink" Target="http://www.gazzetta.it/Giroditalia/2015/it/squadre/scheda_ciclista.shtml?rider=131" TargetMode="External"/><Relationship Id="rId27" Type="http://schemas.openxmlformats.org/officeDocument/2006/relationships/hyperlink" Target="http://www.gazzetta.it/Giroditalia/2015/it/squadre/scheda_ciclista.shtml?rider=66" TargetMode="External"/><Relationship Id="rId29" Type="http://schemas.openxmlformats.org/officeDocument/2006/relationships/hyperlink" Target="http://www.gazzetta.it/Giroditalia/2015/it/squadre/scheda_ciclista.shtml?rider=179" TargetMode="External"/><Relationship Id="rId51" Type="http://schemas.openxmlformats.org/officeDocument/2006/relationships/hyperlink" Target="http://www.gazzetta.it/Giroditalia/2015/it/squadre/scheda_ciclista.shtml?rider=71" TargetMode="External"/><Relationship Id="rId50" Type="http://schemas.openxmlformats.org/officeDocument/2006/relationships/hyperlink" Target="http://www.gazzetta.it/Giroditalia/2015/it/squadre/scheda_ciclista.shtml?rider=141" TargetMode="External"/><Relationship Id="rId53" Type="http://schemas.openxmlformats.org/officeDocument/2006/relationships/hyperlink" Target="http://www.gazzetta.it/Giroditalia/2015/it/squadre/scheda_ciclista.shtml?rider=139" TargetMode="External"/><Relationship Id="rId52" Type="http://schemas.openxmlformats.org/officeDocument/2006/relationships/hyperlink" Target="http://www.gazzetta.it/Giroditalia/2015/it/squadre/scheda_ciclista.shtml?rider=119" TargetMode="External"/><Relationship Id="rId11" Type="http://schemas.openxmlformats.org/officeDocument/2006/relationships/hyperlink" Target="http://www.gazzetta.it/Giroditalia/2015/it/squadre/scheda_ciclista.shtml?rider=42" TargetMode="External"/><Relationship Id="rId55" Type="http://schemas.openxmlformats.org/officeDocument/2006/relationships/hyperlink" Target="http://www.gazzetta.it/Giroditalia/2015/it/squadre/scheda_ciclista.shtml?rider=201" TargetMode="External"/><Relationship Id="rId10" Type="http://schemas.openxmlformats.org/officeDocument/2006/relationships/hyperlink" Target="http://www.gazzetta.it/Giroditalia/2015/it/squadre/scheda_ciclista.shtml?rider=61" TargetMode="External"/><Relationship Id="rId54" Type="http://schemas.openxmlformats.org/officeDocument/2006/relationships/hyperlink" Target="http://www.gazzetta.it/Giroditalia/2015/it/squadre/scheda_ciclista.shtml?rider=194" TargetMode="External"/><Relationship Id="rId13" Type="http://schemas.openxmlformats.org/officeDocument/2006/relationships/hyperlink" Target="http://www.gazzetta.it/Giroditalia/2015/it/squadre/scheda_ciclista.shtml?rider=193" TargetMode="External"/><Relationship Id="rId57" Type="http://schemas.openxmlformats.org/officeDocument/2006/relationships/hyperlink" Target="http://www.gazzetta.it/Giroditalia/2015/it/squadre/scheda_ciclista.shtml?rider=27" TargetMode="External"/><Relationship Id="rId12" Type="http://schemas.openxmlformats.org/officeDocument/2006/relationships/hyperlink" Target="http://www.gazzetta.it/Giroditalia/2015/it/squadre/scheda_ciclista.shtml?rider=171" TargetMode="External"/><Relationship Id="rId56" Type="http://schemas.openxmlformats.org/officeDocument/2006/relationships/hyperlink" Target="http://www.gazzetta.it/Giroditalia/2015/it/squadre/scheda_ciclista.shtml?rider=49" TargetMode="External"/><Relationship Id="rId15" Type="http://schemas.openxmlformats.org/officeDocument/2006/relationships/hyperlink" Target="http://www.gazzetta.it/Giroditalia/2015/it/squadre/scheda_ciclista.shtml?rider=11" TargetMode="External"/><Relationship Id="rId59" Type="http://schemas.openxmlformats.org/officeDocument/2006/relationships/hyperlink" Target="http://www.gazzetta.it/Giroditalia/2015/it/squadre/scheda_ciclista.shtml?rider=86" TargetMode="External"/><Relationship Id="rId14" Type="http://schemas.openxmlformats.org/officeDocument/2006/relationships/hyperlink" Target="http://www.gazzetta.it/Giroditalia/2015/it/squadre/scheda_ciclista.shtml?rider=118" TargetMode="External"/><Relationship Id="rId58" Type="http://schemas.openxmlformats.org/officeDocument/2006/relationships/hyperlink" Target="http://www.gazzetta.it/Giroditalia/2015/it/squadre/scheda_ciclista.shtml?rider=184" TargetMode="External"/><Relationship Id="rId17" Type="http://schemas.openxmlformats.org/officeDocument/2006/relationships/hyperlink" Target="http://www.gazzetta.it/Giroditalia/2015/it/squadre/scheda_ciclista.shtml?rider=26" TargetMode="External"/><Relationship Id="rId16" Type="http://schemas.openxmlformats.org/officeDocument/2006/relationships/hyperlink" Target="http://www.gazzetta.it/Giroditalia/2015/it/squadre/scheda_ciclista.shtml?rider=148" TargetMode="External"/><Relationship Id="rId19" Type="http://schemas.openxmlformats.org/officeDocument/2006/relationships/hyperlink" Target="http://www.gazzetta.it/Giroditalia/2015/it/squadre/scheda_ciclista.shtml?rider=31" TargetMode="External"/><Relationship Id="rId18" Type="http://schemas.openxmlformats.org/officeDocument/2006/relationships/hyperlink" Target="http://www.gazzetta.it/Giroditalia/2015/it/squadre/scheda_ciclista.shtml?rider=113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20.5"/>
    <col customWidth="1" min="2" max="2" width="4.63"/>
    <col customWidth="1" min="3" max="3" width="4.0"/>
    <col customWidth="1" min="4" max="22" width="3.25"/>
    <col customWidth="1" min="23" max="23" width="4.25"/>
    <col customWidth="1" min="24" max="24" width="1.25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1" t="s">
        <v>0</v>
      </c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5"/>
      <c r="AA1" s="2"/>
      <c r="AB1" s="2"/>
    </row>
    <row r="2" ht="12.75" customHeight="1">
      <c r="A2" s="1" t="s">
        <v>2</v>
      </c>
      <c r="B2" s="6">
        <v>1.0</v>
      </c>
      <c r="C2" s="6">
        <v>2.0</v>
      </c>
      <c r="D2" s="6">
        <v>3.0</v>
      </c>
      <c r="E2" s="7">
        <v>4.0</v>
      </c>
      <c r="F2" s="7">
        <v>5.0</v>
      </c>
      <c r="G2" s="6">
        <v>6.0</v>
      </c>
      <c r="H2" s="6">
        <v>7.0</v>
      </c>
      <c r="I2" s="7">
        <v>8.0</v>
      </c>
      <c r="J2" s="7">
        <v>9.0</v>
      </c>
      <c r="K2" s="6">
        <v>10.0</v>
      </c>
      <c r="L2" s="6">
        <v>11.0</v>
      </c>
      <c r="M2" s="6">
        <v>12.0</v>
      </c>
      <c r="N2" s="6">
        <v>13.0</v>
      </c>
      <c r="O2" s="6">
        <v>14.0</v>
      </c>
      <c r="P2" s="7">
        <v>15.0</v>
      </c>
      <c r="Q2" s="7">
        <v>16.0</v>
      </c>
      <c r="R2" s="6">
        <v>17.0</v>
      </c>
      <c r="S2" s="6">
        <v>18.0</v>
      </c>
      <c r="T2" s="7">
        <v>19.0</v>
      </c>
      <c r="U2" s="7">
        <v>20.0</v>
      </c>
      <c r="V2" s="6">
        <v>21.0</v>
      </c>
      <c r="W2" s="6" t="s">
        <v>3</v>
      </c>
      <c r="X2" s="6"/>
      <c r="Y2" s="5">
        <v>1.0</v>
      </c>
      <c r="Z2" s="8">
        <v>25.0</v>
      </c>
      <c r="AA2" s="2"/>
      <c r="AB2" s="2"/>
    </row>
    <row r="3" ht="12.75" customHeight="1">
      <c r="A3" s="9" t="s">
        <v>4</v>
      </c>
      <c r="B3" s="6"/>
      <c r="C3" s="6">
        <f t="shared" ref="C3:D3" si="1">4</f>
        <v>4</v>
      </c>
      <c r="D3" s="6">
        <f t="shared" si="1"/>
        <v>4</v>
      </c>
      <c r="E3" s="6">
        <f>10</f>
        <v>10</v>
      </c>
      <c r="F3" s="6">
        <f>16+10</f>
        <v>26</v>
      </c>
      <c r="G3" s="10">
        <v>10.0</v>
      </c>
      <c r="H3" s="10">
        <v>10.0</v>
      </c>
      <c r="I3" s="6">
        <f>14+10</f>
        <v>24</v>
      </c>
      <c r="J3" s="6">
        <f>6+10</f>
        <v>16</v>
      </c>
      <c r="K3" s="10">
        <v>10.0</v>
      </c>
      <c r="L3" s="10">
        <v>10.0</v>
      </c>
      <c r="M3" s="10">
        <v>10.0</v>
      </c>
      <c r="N3" s="11">
        <v>15.0</v>
      </c>
      <c r="O3" s="10">
        <v>10.0</v>
      </c>
      <c r="P3" s="6">
        <f>14+10</f>
        <v>24</v>
      </c>
      <c r="Q3" s="12">
        <f>9+5</f>
        <v>14</v>
      </c>
      <c r="R3" s="13">
        <f t="shared" ref="R3:S3" si="2">5</f>
        <v>5</v>
      </c>
      <c r="S3" s="13">
        <f t="shared" si="2"/>
        <v>5</v>
      </c>
      <c r="T3" s="14">
        <f t="shared" ref="T3:U3" si="3">25+10</f>
        <v>35</v>
      </c>
      <c r="U3" s="14">
        <f t="shared" si="3"/>
        <v>35</v>
      </c>
      <c r="V3" s="10">
        <v>10.0</v>
      </c>
      <c r="W3" s="13">
        <f>SUM(B3:V3)+50+50</f>
        <v>387</v>
      </c>
      <c r="X3" s="6"/>
      <c r="Y3" s="5">
        <v>2.0</v>
      </c>
      <c r="Z3" s="5">
        <v>20.0</v>
      </c>
      <c r="AA3" s="2"/>
      <c r="AB3" s="2"/>
    </row>
    <row r="4" ht="12.75" customHeight="1">
      <c r="A4" s="15" t="s">
        <v>5</v>
      </c>
      <c r="B4" s="6"/>
      <c r="C4" s="10">
        <v>5.0</v>
      </c>
      <c r="D4" s="10">
        <v>10.0</v>
      </c>
      <c r="E4" s="16">
        <f>20+15</f>
        <v>35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>
        <f>SUM(B4:V4)</f>
        <v>50</v>
      </c>
      <c r="X4" s="6"/>
      <c r="Y4" s="5">
        <v>3.0</v>
      </c>
      <c r="Z4" s="5">
        <v>16.0</v>
      </c>
      <c r="AA4" s="2"/>
      <c r="AB4" s="2"/>
    </row>
    <row r="5" ht="12.75" customHeight="1">
      <c r="A5" s="15" t="s">
        <v>6</v>
      </c>
      <c r="B5" s="6"/>
      <c r="C5" s="6"/>
      <c r="D5" s="6"/>
      <c r="E5" s="6"/>
      <c r="F5" s="6"/>
      <c r="G5" s="6"/>
      <c r="H5" s="6"/>
      <c r="I5" s="10">
        <v>3.0</v>
      </c>
      <c r="J5" s="6">
        <f>20+3</f>
        <v>23</v>
      </c>
      <c r="K5" s="10">
        <v>3.0</v>
      </c>
      <c r="L5" s="6">
        <f>10+3</f>
        <v>13</v>
      </c>
      <c r="M5" s="6"/>
      <c r="N5" s="6"/>
      <c r="O5" s="6">
        <f t="shared" ref="O5:P5" si="4">12</f>
        <v>12</v>
      </c>
      <c r="P5" s="6">
        <f t="shared" si="4"/>
        <v>12</v>
      </c>
      <c r="Q5" s="17">
        <f>20+10</f>
        <v>30</v>
      </c>
      <c r="R5" s="18">
        <v>10.0</v>
      </c>
      <c r="S5" s="17">
        <f>1+10</f>
        <v>11</v>
      </c>
      <c r="T5" s="6">
        <f>12+6</f>
        <v>18</v>
      </c>
      <c r="U5" s="6">
        <f>12+3</f>
        <v>15</v>
      </c>
      <c r="V5" s="10">
        <v>3.0</v>
      </c>
      <c r="W5" s="6">
        <f>SUM(B5:V5)+10</f>
        <v>163</v>
      </c>
      <c r="X5" s="6"/>
      <c r="Y5" s="5">
        <v>4.0</v>
      </c>
      <c r="Z5" s="5">
        <v>14.0</v>
      </c>
      <c r="AA5" s="2"/>
      <c r="AB5" s="2"/>
    </row>
    <row r="6" ht="12.75" customHeight="1">
      <c r="A6" s="15" t="s">
        <v>7</v>
      </c>
      <c r="B6" s="6">
        <f>16</f>
        <v>16</v>
      </c>
      <c r="C6" s="6"/>
      <c r="D6" s="6"/>
      <c r="E6" s="6"/>
      <c r="F6" s="6">
        <f>10</f>
        <v>10</v>
      </c>
      <c r="G6" s="6"/>
      <c r="H6" s="6"/>
      <c r="I6" s="6">
        <f>20+6</f>
        <v>26</v>
      </c>
      <c r="J6" s="6">
        <f>3</f>
        <v>3</v>
      </c>
      <c r="K6" s="10">
        <v>5.0</v>
      </c>
      <c r="L6" s="10">
        <v>5.0</v>
      </c>
      <c r="M6" s="6">
        <f>6+5</f>
        <v>11</v>
      </c>
      <c r="N6" s="10">
        <v>5.0</v>
      </c>
      <c r="O6" s="6"/>
      <c r="P6" s="14">
        <f>25+6</f>
        <v>31</v>
      </c>
      <c r="Q6" s="14">
        <f>25+10</f>
        <v>35</v>
      </c>
      <c r="R6" s="6">
        <f>10</f>
        <v>10</v>
      </c>
      <c r="S6" s="10">
        <v>10.0</v>
      </c>
      <c r="T6" s="6">
        <f>9+5</f>
        <v>14</v>
      </c>
      <c r="U6" s="6">
        <f>14+6</f>
        <v>20</v>
      </c>
      <c r="V6" s="10">
        <v>6.0</v>
      </c>
      <c r="W6" s="6">
        <f>SUM(B6:V6)+30+30</f>
        <v>267</v>
      </c>
      <c r="X6" s="6"/>
      <c r="Y6" s="5">
        <v>5.0</v>
      </c>
      <c r="Z6" s="5">
        <v>12.0</v>
      </c>
      <c r="AA6" s="2"/>
      <c r="AB6" s="2"/>
    </row>
    <row r="7" ht="12.75" customHeight="1">
      <c r="A7" s="15" t="s">
        <v>8</v>
      </c>
      <c r="B7" s="6"/>
      <c r="C7" s="6"/>
      <c r="D7" s="6"/>
      <c r="E7" s="6">
        <f>12+10</f>
        <v>22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>
        <f t="shared" ref="W7:W11" si="6">SUM(B7:V7)</f>
        <v>22</v>
      </c>
      <c r="X7" s="6"/>
      <c r="Y7" s="5">
        <v>6.0</v>
      </c>
      <c r="Z7" s="5">
        <v>10.0</v>
      </c>
      <c r="AA7" s="2"/>
      <c r="AB7" s="2"/>
    </row>
    <row r="8" ht="12.75" customHeight="1">
      <c r="A8" s="15" t="s">
        <v>9</v>
      </c>
      <c r="B8" s="6"/>
      <c r="C8" s="6"/>
      <c r="D8" s="6"/>
      <c r="E8" s="6"/>
      <c r="F8" s="6">
        <f>7</f>
        <v>7</v>
      </c>
      <c r="G8" s="6"/>
      <c r="H8" s="6"/>
      <c r="I8" s="6">
        <f>6</f>
        <v>6</v>
      </c>
      <c r="J8" s="6"/>
      <c r="K8" s="6"/>
      <c r="L8" s="6"/>
      <c r="M8" s="6">
        <f>2</f>
        <v>2</v>
      </c>
      <c r="N8" s="6"/>
      <c r="O8" s="6"/>
      <c r="P8" s="6">
        <f>6</f>
        <v>6</v>
      </c>
      <c r="Q8" s="6">
        <f>8</f>
        <v>8</v>
      </c>
      <c r="R8" s="6"/>
      <c r="S8" s="6"/>
      <c r="T8" s="6">
        <f t="shared" ref="T8:U8" si="5">5</f>
        <v>5</v>
      </c>
      <c r="U8" s="6">
        <f t="shared" si="5"/>
        <v>5</v>
      </c>
      <c r="V8" s="6"/>
      <c r="W8" s="6">
        <f t="shared" si="6"/>
        <v>39</v>
      </c>
      <c r="X8" s="6"/>
      <c r="Y8" s="5">
        <v>7.0</v>
      </c>
      <c r="Z8" s="5">
        <v>9.0</v>
      </c>
      <c r="AA8" s="2"/>
      <c r="AB8" s="2"/>
    </row>
    <row r="9" ht="12.75" customHeight="1">
      <c r="A9" s="15" t="s">
        <v>10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>
        <f t="shared" si="6"/>
        <v>0</v>
      </c>
      <c r="X9" s="6"/>
      <c r="Y9" s="5">
        <v>8.0</v>
      </c>
      <c r="Z9" s="5">
        <v>8.0</v>
      </c>
      <c r="AA9" s="2"/>
      <c r="AB9" s="2"/>
    </row>
    <row r="10" ht="12.75" customHeight="1">
      <c r="A10" s="15" t="s">
        <v>11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>
        <f>7</f>
        <v>7</v>
      </c>
      <c r="U10" s="6"/>
      <c r="V10" s="6"/>
      <c r="W10" s="6">
        <f t="shared" si="6"/>
        <v>7</v>
      </c>
      <c r="X10" s="6"/>
      <c r="Y10" s="5">
        <v>9.0</v>
      </c>
      <c r="Z10" s="5">
        <v>7.0</v>
      </c>
      <c r="AA10" s="2"/>
      <c r="AB10" s="2"/>
    </row>
    <row r="11" ht="12.75" customHeight="1">
      <c r="A11" s="15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>
        <f t="shared" si="6"/>
        <v>0</v>
      </c>
      <c r="X11" s="6"/>
      <c r="Y11" s="5">
        <v>10.0</v>
      </c>
      <c r="Z11" s="5">
        <v>6.0</v>
      </c>
      <c r="AA11" s="2"/>
      <c r="AB11" s="2"/>
    </row>
    <row r="12" ht="12.75" customHeight="1">
      <c r="A12" s="5" t="s">
        <v>13</v>
      </c>
      <c r="B12" s="6">
        <f t="shared" ref="B12:W12" si="7">SUM(B3:B11)</f>
        <v>16</v>
      </c>
      <c r="C12" s="6">
        <f t="shared" si="7"/>
        <v>9</v>
      </c>
      <c r="D12" s="6">
        <f t="shared" si="7"/>
        <v>14</v>
      </c>
      <c r="E12" s="6">
        <f t="shared" si="7"/>
        <v>67</v>
      </c>
      <c r="F12" s="6">
        <f t="shared" si="7"/>
        <v>43</v>
      </c>
      <c r="G12" s="6">
        <f t="shared" si="7"/>
        <v>10</v>
      </c>
      <c r="H12" s="6">
        <f t="shared" si="7"/>
        <v>10</v>
      </c>
      <c r="I12" s="6">
        <f t="shared" si="7"/>
        <v>59</v>
      </c>
      <c r="J12" s="6">
        <f t="shared" si="7"/>
        <v>42</v>
      </c>
      <c r="K12" s="6">
        <f t="shared" si="7"/>
        <v>18</v>
      </c>
      <c r="L12" s="6">
        <f t="shared" si="7"/>
        <v>28</v>
      </c>
      <c r="M12" s="6">
        <f t="shared" si="7"/>
        <v>23</v>
      </c>
      <c r="N12" s="6">
        <f t="shared" si="7"/>
        <v>20</v>
      </c>
      <c r="O12" s="6">
        <f t="shared" si="7"/>
        <v>22</v>
      </c>
      <c r="P12" s="6">
        <f t="shared" si="7"/>
        <v>73</v>
      </c>
      <c r="Q12" s="6">
        <f t="shared" si="7"/>
        <v>87</v>
      </c>
      <c r="R12" s="6">
        <f t="shared" si="7"/>
        <v>25</v>
      </c>
      <c r="S12" s="6">
        <f t="shared" si="7"/>
        <v>26</v>
      </c>
      <c r="T12" s="6">
        <f t="shared" si="7"/>
        <v>79</v>
      </c>
      <c r="U12" s="6">
        <f t="shared" si="7"/>
        <v>75</v>
      </c>
      <c r="V12" s="6">
        <f t="shared" si="7"/>
        <v>19</v>
      </c>
      <c r="W12" s="6">
        <f t="shared" si="7"/>
        <v>935</v>
      </c>
      <c r="X12" s="6"/>
      <c r="Y12" s="5">
        <v>11.0</v>
      </c>
      <c r="Z12" s="5">
        <v>5.0</v>
      </c>
      <c r="AA12" s="2"/>
      <c r="AB12" s="2"/>
    </row>
    <row r="13" ht="12.75" customHeight="1">
      <c r="A13" s="5" t="s">
        <v>14</v>
      </c>
      <c r="B13" s="6">
        <f>B12</f>
        <v>16</v>
      </c>
      <c r="C13" s="6">
        <f t="shared" ref="C13:V13" si="8">B13+C12</f>
        <v>25</v>
      </c>
      <c r="D13" s="6">
        <f t="shared" si="8"/>
        <v>39</v>
      </c>
      <c r="E13" s="6">
        <f t="shared" si="8"/>
        <v>106</v>
      </c>
      <c r="F13" s="6">
        <f t="shared" si="8"/>
        <v>149</v>
      </c>
      <c r="G13" s="6">
        <f t="shared" si="8"/>
        <v>159</v>
      </c>
      <c r="H13" s="6">
        <f t="shared" si="8"/>
        <v>169</v>
      </c>
      <c r="I13" s="6">
        <f t="shared" si="8"/>
        <v>228</v>
      </c>
      <c r="J13" s="6">
        <f t="shared" si="8"/>
        <v>270</v>
      </c>
      <c r="K13" s="6">
        <f t="shared" si="8"/>
        <v>288</v>
      </c>
      <c r="L13" s="6">
        <f t="shared" si="8"/>
        <v>316</v>
      </c>
      <c r="M13" s="6">
        <f t="shared" si="8"/>
        <v>339</v>
      </c>
      <c r="N13" s="6">
        <f t="shared" si="8"/>
        <v>359</v>
      </c>
      <c r="O13" s="6">
        <f t="shared" si="8"/>
        <v>381</v>
      </c>
      <c r="P13" s="6">
        <f t="shared" si="8"/>
        <v>454</v>
      </c>
      <c r="Q13" s="6">
        <f t="shared" si="8"/>
        <v>541</v>
      </c>
      <c r="R13" s="6">
        <f t="shared" si="8"/>
        <v>566</v>
      </c>
      <c r="S13" s="6">
        <f t="shared" si="8"/>
        <v>592</v>
      </c>
      <c r="T13" s="6">
        <f t="shared" si="8"/>
        <v>671</v>
      </c>
      <c r="U13" s="6">
        <f t="shared" si="8"/>
        <v>746</v>
      </c>
      <c r="V13" s="6">
        <f t="shared" si="8"/>
        <v>765</v>
      </c>
      <c r="W13" s="6">
        <f>W12</f>
        <v>935</v>
      </c>
      <c r="X13" s="6"/>
      <c r="Y13" s="5">
        <v>12.0</v>
      </c>
      <c r="Z13" s="5">
        <v>4.0</v>
      </c>
      <c r="AA13" s="2"/>
      <c r="AB13" s="2"/>
    </row>
    <row r="14" ht="12.75" customHeight="1">
      <c r="A14" s="4" t="s">
        <v>15</v>
      </c>
      <c r="B14" s="6">
        <v>1.0</v>
      </c>
      <c r="C14" s="6">
        <v>2.0</v>
      </c>
      <c r="D14" s="6">
        <v>3.0</v>
      </c>
      <c r="E14" s="6">
        <v>4.0</v>
      </c>
      <c r="F14" s="6">
        <v>5.0</v>
      </c>
      <c r="G14" s="6">
        <v>6.0</v>
      </c>
      <c r="H14" s="6">
        <v>7.0</v>
      </c>
      <c r="I14" s="6">
        <v>8.0</v>
      </c>
      <c r="J14" s="6">
        <v>9.0</v>
      </c>
      <c r="K14" s="6">
        <v>10.0</v>
      </c>
      <c r="L14" s="6">
        <v>11.0</v>
      </c>
      <c r="M14" s="6">
        <v>12.0</v>
      </c>
      <c r="N14" s="6">
        <v>13.0</v>
      </c>
      <c r="O14" s="6">
        <v>14.0</v>
      </c>
      <c r="P14" s="6">
        <v>15.0</v>
      </c>
      <c r="Q14" s="6">
        <v>16.0</v>
      </c>
      <c r="R14" s="6">
        <v>17.0</v>
      </c>
      <c r="S14" s="6">
        <v>18.0</v>
      </c>
      <c r="T14" s="6">
        <v>19.0</v>
      </c>
      <c r="U14" s="6">
        <v>20.0</v>
      </c>
      <c r="V14" s="6">
        <v>21.0</v>
      </c>
      <c r="W14" s="6" t="s">
        <v>3</v>
      </c>
      <c r="X14" s="6"/>
      <c r="Y14" s="5">
        <v>13.0</v>
      </c>
      <c r="Z14" s="5">
        <v>3.0</v>
      </c>
      <c r="AA14" s="2"/>
      <c r="AB14" s="2"/>
    </row>
    <row r="15" ht="12.75" customHeight="1">
      <c r="A15" s="15" t="s">
        <v>16</v>
      </c>
      <c r="B15" s="6"/>
      <c r="C15" s="6"/>
      <c r="D15" s="6"/>
      <c r="E15" s="6"/>
      <c r="F15" s="6"/>
      <c r="G15" s="6"/>
      <c r="H15" s="6"/>
      <c r="I15" s="6">
        <f>9</f>
        <v>9</v>
      </c>
      <c r="J15" s="6"/>
      <c r="K15" s="6"/>
      <c r="L15" s="6"/>
      <c r="M15" s="6">
        <f>5</f>
        <v>5</v>
      </c>
      <c r="N15" s="6"/>
      <c r="O15" s="6"/>
      <c r="P15" s="6"/>
      <c r="Q15" s="6"/>
      <c r="R15" s="6"/>
      <c r="S15" s="6"/>
      <c r="T15" s="6">
        <f t="shared" ref="T15:U15" si="9">16</f>
        <v>16</v>
      </c>
      <c r="U15" s="6">
        <f t="shared" si="9"/>
        <v>16</v>
      </c>
      <c r="V15" s="6"/>
      <c r="W15" s="6">
        <f t="shared" ref="W15:W23" si="10">SUM(B15:V15)</f>
        <v>46</v>
      </c>
      <c r="X15" s="6"/>
      <c r="Y15" s="5">
        <v>14.0</v>
      </c>
      <c r="Z15" s="5">
        <v>2.0</v>
      </c>
      <c r="AA15" s="2"/>
      <c r="AB15" s="2"/>
    </row>
    <row r="16" ht="12.75" customHeight="1">
      <c r="A16" s="15" t="s">
        <v>17</v>
      </c>
      <c r="B16" s="6"/>
      <c r="C16" s="6"/>
      <c r="D16" s="6"/>
      <c r="E16" s="6">
        <f>4</f>
        <v>4</v>
      </c>
      <c r="F16" s="6">
        <f>6</f>
        <v>6</v>
      </c>
      <c r="G16" s="6"/>
      <c r="H16" s="6"/>
      <c r="I16" s="6">
        <f>1</f>
        <v>1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>
        <f t="shared" si="10"/>
        <v>11</v>
      </c>
      <c r="X16" s="6"/>
      <c r="Y16" s="5">
        <v>15.0</v>
      </c>
      <c r="Z16" s="5">
        <v>1.0</v>
      </c>
      <c r="AA16" s="2"/>
      <c r="AB16" s="2"/>
    </row>
    <row r="17" ht="12.75" customHeight="1">
      <c r="A17" s="15" t="s">
        <v>18</v>
      </c>
      <c r="B17" s="6"/>
      <c r="C17" s="6"/>
      <c r="D17" s="6">
        <f>10</f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>
        <f t="shared" si="10"/>
        <v>10</v>
      </c>
      <c r="X17" s="6"/>
      <c r="Y17" s="2"/>
      <c r="Z17" s="2"/>
      <c r="AA17" s="2"/>
      <c r="AB17" s="2"/>
    </row>
    <row r="18" ht="12.75" customHeight="1">
      <c r="A18" s="15" t="s">
        <v>19</v>
      </c>
      <c r="B18" s="6">
        <f>7</f>
        <v>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>
        <f t="shared" si="10"/>
        <v>7</v>
      </c>
      <c r="X18" s="6"/>
      <c r="Y18" s="2"/>
      <c r="Z18" s="2"/>
      <c r="AA18" s="2"/>
      <c r="AB18" s="2"/>
    </row>
    <row r="19" ht="12.75" customHeight="1">
      <c r="A19" s="15" t="s">
        <v>20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>
        <f t="shared" si="10"/>
        <v>0</v>
      </c>
      <c r="X19" s="6"/>
      <c r="Y19" s="19" t="s">
        <v>21</v>
      </c>
      <c r="Z19" s="19">
        <v>-100.0</v>
      </c>
      <c r="AA19" s="2"/>
      <c r="AB19" s="2"/>
    </row>
    <row r="20" ht="12.75" customHeight="1">
      <c r="A20" s="15" t="s">
        <v>22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>
        <f>16</f>
        <v>16</v>
      </c>
      <c r="M20" s="6"/>
      <c r="N20" s="6"/>
      <c r="O20" s="6"/>
      <c r="P20" s="6"/>
      <c r="Q20" s="6"/>
      <c r="R20" s="6"/>
      <c r="S20" s="6"/>
      <c r="T20" s="6"/>
      <c r="U20" s="6">
        <f>8</f>
        <v>8</v>
      </c>
      <c r="V20" s="6"/>
      <c r="W20" s="6">
        <f t="shared" si="10"/>
        <v>24</v>
      </c>
      <c r="X20" s="6"/>
      <c r="Y20" s="20" t="s">
        <v>23</v>
      </c>
      <c r="Z20" s="20">
        <v>-10.0</v>
      </c>
      <c r="AA20" s="2"/>
      <c r="AB20" s="2"/>
    </row>
    <row r="21" ht="12.75" customHeight="1">
      <c r="A21" s="21" t="s">
        <v>24</v>
      </c>
      <c r="B21" s="6"/>
      <c r="C21" s="6">
        <f>12</f>
        <v>12</v>
      </c>
      <c r="D21" s="6"/>
      <c r="E21" s="5"/>
      <c r="F21" s="6"/>
      <c r="G21" s="6">
        <f>10</f>
        <v>10</v>
      </c>
      <c r="H21" s="6"/>
      <c r="I21" s="6"/>
      <c r="J21" s="6"/>
      <c r="K21" s="6"/>
      <c r="L21" s="6"/>
      <c r="M21" s="6"/>
      <c r="N21" s="6">
        <f>4</f>
        <v>4</v>
      </c>
      <c r="O21" s="6"/>
      <c r="P21" s="6"/>
      <c r="Q21" s="6"/>
      <c r="R21" s="6"/>
      <c r="S21" s="6"/>
      <c r="T21" s="6"/>
      <c r="U21" s="22">
        <f>-10</f>
        <v>-10</v>
      </c>
      <c r="V21" s="22"/>
      <c r="W21" s="22">
        <f t="shared" si="10"/>
        <v>16</v>
      </c>
      <c r="X21" s="6"/>
      <c r="Y21" s="23" t="s">
        <v>25</v>
      </c>
      <c r="Z21" s="23">
        <v>-50.0</v>
      </c>
      <c r="AA21" s="24" t="s">
        <v>26</v>
      </c>
      <c r="AB21" s="2"/>
    </row>
    <row r="22" ht="12.75" customHeight="1">
      <c r="A22" s="15" t="s">
        <v>27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>
        <f>12</f>
        <v>12</v>
      </c>
      <c r="M22" s="6"/>
      <c r="N22" s="6"/>
      <c r="O22" s="6"/>
      <c r="P22" s="6"/>
      <c r="Q22" s="6"/>
      <c r="R22" s="6"/>
      <c r="S22" s="6"/>
      <c r="T22" s="6"/>
      <c r="U22" s="6">
        <f>6</f>
        <v>6</v>
      </c>
      <c r="V22" s="6"/>
      <c r="W22" s="6">
        <f t="shared" si="10"/>
        <v>18</v>
      </c>
      <c r="X22" s="6"/>
      <c r="Y22" s="5"/>
      <c r="Z22" s="5"/>
      <c r="AA22" s="2"/>
      <c r="AB22" s="2"/>
    </row>
    <row r="23" ht="12.75" customHeight="1">
      <c r="A23" s="15" t="s">
        <v>28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>
        <f>2</f>
        <v>2</v>
      </c>
      <c r="R23" s="6"/>
      <c r="S23" s="6"/>
      <c r="T23" s="6"/>
      <c r="U23" s="6"/>
      <c r="V23" s="6"/>
      <c r="W23" s="6">
        <f t="shared" si="10"/>
        <v>2</v>
      </c>
      <c r="X23" s="6"/>
      <c r="Y23" s="25" t="s">
        <v>29</v>
      </c>
      <c r="Z23" s="26" t="s">
        <v>30</v>
      </c>
      <c r="AA23" s="26" t="s">
        <v>31</v>
      </c>
      <c r="AB23" s="26" t="s">
        <v>32</v>
      </c>
    </row>
    <row r="24" ht="12.75" customHeight="1">
      <c r="A24" s="5" t="s">
        <v>13</v>
      </c>
      <c r="B24" s="6">
        <f t="shared" ref="B24:W24" si="11">SUM(B15:B23)</f>
        <v>7</v>
      </c>
      <c r="C24" s="6">
        <f t="shared" si="11"/>
        <v>12</v>
      </c>
      <c r="D24" s="6">
        <f t="shared" si="11"/>
        <v>10</v>
      </c>
      <c r="E24" s="6">
        <f t="shared" si="11"/>
        <v>4</v>
      </c>
      <c r="F24" s="6">
        <f t="shared" si="11"/>
        <v>6</v>
      </c>
      <c r="G24" s="6">
        <f t="shared" si="11"/>
        <v>10</v>
      </c>
      <c r="H24" s="6">
        <f t="shared" si="11"/>
        <v>0</v>
      </c>
      <c r="I24" s="6">
        <f t="shared" si="11"/>
        <v>10</v>
      </c>
      <c r="J24" s="6">
        <f t="shared" si="11"/>
        <v>0</v>
      </c>
      <c r="K24" s="6">
        <f t="shared" si="11"/>
        <v>0</v>
      </c>
      <c r="L24" s="6">
        <f t="shared" si="11"/>
        <v>28</v>
      </c>
      <c r="M24" s="6">
        <f t="shared" si="11"/>
        <v>5</v>
      </c>
      <c r="N24" s="6">
        <f t="shared" si="11"/>
        <v>4</v>
      </c>
      <c r="O24" s="6">
        <f t="shared" si="11"/>
        <v>0</v>
      </c>
      <c r="P24" s="6">
        <f t="shared" si="11"/>
        <v>0</v>
      </c>
      <c r="Q24" s="6">
        <f t="shared" si="11"/>
        <v>2</v>
      </c>
      <c r="R24" s="6">
        <f t="shared" si="11"/>
        <v>0</v>
      </c>
      <c r="S24" s="6">
        <f t="shared" si="11"/>
        <v>0</v>
      </c>
      <c r="T24" s="6">
        <f t="shared" si="11"/>
        <v>16</v>
      </c>
      <c r="U24" s="6">
        <f t="shared" si="11"/>
        <v>20</v>
      </c>
      <c r="V24" s="6">
        <f t="shared" si="11"/>
        <v>0</v>
      </c>
      <c r="W24" s="6">
        <f t="shared" si="11"/>
        <v>134</v>
      </c>
      <c r="X24" s="2"/>
      <c r="Y24" s="27" t="s">
        <v>33</v>
      </c>
      <c r="Z24" s="5">
        <v>15.0</v>
      </c>
      <c r="AA24" s="5">
        <v>10.0</v>
      </c>
      <c r="AB24" s="5">
        <v>5.0</v>
      </c>
    </row>
    <row r="25" ht="12.75" customHeight="1">
      <c r="A25" s="5" t="s">
        <v>14</v>
      </c>
      <c r="B25" s="6">
        <f>B24</f>
        <v>7</v>
      </c>
      <c r="C25" s="6">
        <f t="shared" ref="C25:V25" si="12">B25+C24</f>
        <v>19</v>
      </c>
      <c r="D25" s="6">
        <f t="shared" si="12"/>
        <v>29</v>
      </c>
      <c r="E25" s="6">
        <f t="shared" si="12"/>
        <v>33</v>
      </c>
      <c r="F25" s="6">
        <f t="shared" si="12"/>
        <v>39</v>
      </c>
      <c r="G25" s="6">
        <f t="shared" si="12"/>
        <v>49</v>
      </c>
      <c r="H25" s="6">
        <f t="shared" si="12"/>
        <v>49</v>
      </c>
      <c r="I25" s="6">
        <f t="shared" si="12"/>
        <v>59</v>
      </c>
      <c r="J25" s="6">
        <f t="shared" si="12"/>
        <v>59</v>
      </c>
      <c r="K25" s="6">
        <f t="shared" si="12"/>
        <v>59</v>
      </c>
      <c r="L25" s="6">
        <f t="shared" si="12"/>
        <v>87</v>
      </c>
      <c r="M25" s="6">
        <f t="shared" si="12"/>
        <v>92</v>
      </c>
      <c r="N25" s="6">
        <f t="shared" si="12"/>
        <v>96</v>
      </c>
      <c r="O25" s="6">
        <f t="shared" si="12"/>
        <v>96</v>
      </c>
      <c r="P25" s="6">
        <f t="shared" si="12"/>
        <v>96</v>
      </c>
      <c r="Q25" s="6">
        <f t="shared" si="12"/>
        <v>98</v>
      </c>
      <c r="R25" s="6">
        <f t="shared" si="12"/>
        <v>98</v>
      </c>
      <c r="S25" s="6">
        <f t="shared" si="12"/>
        <v>98</v>
      </c>
      <c r="T25" s="6">
        <f t="shared" si="12"/>
        <v>114</v>
      </c>
      <c r="U25" s="6">
        <f t="shared" si="12"/>
        <v>134</v>
      </c>
      <c r="V25" s="6">
        <f t="shared" si="12"/>
        <v>134</v>
      </c>
      <c r="W25" s="6">
        <f>W24</f>
        <v>134</v>
      </c>
      <c r="X25" s="6"/>
      <c r="Y25" s="4" t="s">
        <v>34</v>
      </c>
      <c r="Z25" s="5">
        <v>10.0</v>
      </c>
      <c r="AA25" s="5">
        <v>6.0</v>
      </c>
      <c r="AB25" s="5">
        <v>3.0</v>
      </c>
    </row>
    <row r="26" ht="12.75" customHeight="1">
      <c r="A26" s="4" t="s">
        <v>35</v>
      </c>
      <c r="B26" s="7">
        <v>1.0</v>
      </c>
      <c r="C26" s="6">
        <v>2.0</v>
      </c>
      <c r="D26" s="6">
        <v>3.0</v>
      </c>
      <c r="E26" s="6">
        <v>4.0</v>
      </c>
      <c r="F26" s="6">
        <v>5.0</v>
      </c>
      <c r="G26" s="6">
        <v>6.0</v>
      </c>
      <c r="H26" s="7">
        <v>7.0</v>
      </c>
      <c r="I26" s="6">
        <v>8.0</v>
      </c>
      <c r="J26" s="6">
        <v>9.0</v>
      </c>
      <c r="K26" s="6">
        <v>10.0</v>
      </c>
      <c r="L26" s="6">
        <v>11.0</v>
      </c>
      <c r="M26" s="6">
        <v>12.0</v>
      </c>
      <c r="N26" s="6">
        <v>13.0</v>
      </c>
      <c r="O26" s="6">
        <v>14.0</v>
      </c>
      <c r="P26" s="6">
        <v>15.0</v>
      </c>
      <c r="Q26" s="6">
        <v>16.0</v>
      </c>
      <c r="R26" s="6">
        <v>17.0</v>
      </c>
      <c r="S26" s="7">
        <v>18.0</v>
      </c>
      <c r="T26" s="6">
        <v>19.0</v>
      </c>
      <c r="U26" s="6">
        <v>20.0</v>
      </c>
      <c r="V26" s="6">
        <v>21.0</v>
      </c>
      <c r="W26" s="6" t="s">
        <v>3</v>
      </c>
      <c r="X26" s="6"/>
      <c r="Y26" s="28" t="s">
        <v>36</v>
      </c>
      <c r="Z26" s="5">
        <v>10.0</v>
      </c>
      <c r="AA26" s="5">
        <v>6.0</v>
      </c>
      <c r="AB26" s="5">
        <v>3.0</v>
      </c>
    </row>
    <row r="27" ht="12.75" customHeight="1">
      <c r="A27" s="15" t="s">
        <v>37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>
        <f>20</f>
        <v>20</v>
      </c>
      <c r="T27" s="6"/>
      <c r="U27" s="6"/>
      <c r="V27" s="6"/>
      <c r="W27" s="6">
        <f t="shared" ref="W27:W35" si="13">SUM(B27:V27)</f>
        <v>20</v>
      </c>
      <c r="X27" s="6"/>
      <c r="Y27" s="29" t="s">
        <v>38</v>
      </c>
      <c r="Z27" s="5">
        <v>5.0</v>
      </c>
      <c r="AA27" s="5"/>
      <c r="AB27" s="5"/>
    </row>
    <row r="28" ht="12.75" customHeight="1">
      <c r="A28" s="15" t="s">
        <v>39</v>
      </c>
      <c r="B28" s="6"/>
      <c r="C28" s="6"/>
      <c r="D28" s="6"/>
      <c r="E28" s="14">
        <f>25+6</f>
        <v>31</v>
      </c>
      <c r="F28" s="10">
        <v>3.0</v>
      </c>
      <c r="G28" s="10">
        <v>3.0</v>
      </c>
      <c r="H28" s="6">
        <f>1+3</f>
        <v>4</v>
      </c>
      <c r="I28" s="6"/>
      <c r="J28" s="6"/>
      <c r="K28" s="6"/>
      <c r="L28" s="6"/>
      <c r="M28" s="6">
        <f>3</f>
        <v>3</v>
      </c>
      <c r="N28" s="6"/>
      <c r="O28" s="6"/>
      <c r="P28" s="6"/>
      <c r="Q28" s="6"/>
      <c r="R28" s="6"/>
      <c r="S28" s="6"/>
      <c r="T28" s="6"/>
      <c r="U28" s="6"/>
      <c r="V28" s="6"/>
      <c r="W28" s="6">
        <f t="shared" si="13"/>
        <v>44</v>
      </c>
      <c r="X28" s="6"/>
      <c r="Y28" s="30"/>
      <c r="Z28" s="5"/>
      <c r="AA28" s="2"/>
      <c r="AB28" s="2"/>
    </row>
    <row r="29" ht="12.75" customHeight="1">
      <c r="A29" s="21" t="s">
        <v>40</v>
      </c>
      <c r="B29" s="31">
        <f>25+15</f>
        <v>40</v>
      </c>
      <c r="C29" s="6">
        <f>10</f>
        <v>10</v>
      </c>
      <c r="D29" s="10">
        <v>5.0</v>
      </c>
      <c r="E29" s="6"/>
      <c r="F29" s="6"/>
      <c r="G29" s="6"/>
      <c r="H29" s="6">
        <f>16</f>
        <v>16</v>
      </c>
      <c r="I29" s="6"/>
      <c r="J29" s="6"/>
      <c r="K29" s="6"/>
      <c r="L29" s="6">
        <f>1</f>
        <v>1</v>
      </c>
      <c r="M29" s="6"/>
      <c r="N29" s="22">
        <f>-10</f>
        <v>-10</v>
      </c>
      <c r="O29" s="22"/>
      <c r="P29" s="22"/>
      <c r="Q29" s="22"/>
      <c r="R29" s="22"/>
      <c r="S29" s="22"/>
      <c r="T29" s="22"/>
      <c r="U29" s="22"/>
      <c r="V29" s="22"/>
      <c r="W29" s="22">
        <f t="shared" si="13"/>
        <v>62</v>
      </c>
      <c r="X29" s="6"/>
      <c r="Y29" s="25" t="s">
        <v>41</v>
      </c>
      <c r="Z29" s="26" t="s">
        <v>30</v>
      </c>
      <c r="AA29" s="26" t="s">
        <v>31</v>
      </c>
      <c r="AB29" s="26" t="s">
        <v>32</v>
      </c>
    </row>
    <row r="30" ht="12.75" customHeight="1">
      <c r="A30" s="15" t="s">
        <v>42</v>
      </c>
      <c r="B30" s="6"/>
      <c r="C30" s="6"/>
      <c r="D30" s="6"/>
      <c r="E30" s="6"/>
      <c r="F30" s="6">
        <f>20</f>
        <v>20</v>
      </c>
      <c r="G30" s="6"/>
      <c r="H30" s="6"/>
      <c r="I30" s="6"/>
      <c r="J30" s="6"/>
      <c r="K30" s="6"/>
      <c r="L30" s="6"/>
      <c r="M30" s="6"/>
      <c r="N30" s="6"/>
      <c r="O30" s="6">
        <f>5</f>
        <v>5</v>
      </c>
      <c r="P30" s="6"/>
      <c r="Q30" s="6"/>
      <c r="R30" s="6"/>
      <c r="S30" s="6">
        <f>16</f>
        <v>16</v>
      </c>
      <c r="T30" s="6"/>
      <c r="U30" s="6"/>
      <c r="V30" s="6"/>
      <c r="W30" s="6">
        <f t="shared" si="13"/>
        <v>41</v>
      </c>
      <c r="X30" s="6"/>
      <c r="Y30" s="27" t="s">
        <v>33</v>
      </c>
      <c r="Z30" s="5">
        <v>100.0</v>
      </c>
      <c r="AA30" s="5">
        <v>50.0</v>
      </c>
      <c r="AB30" s="5">
        <v>30.0</v>
      </c>
    </row>
    <row r="31" ht="12.75" customHeight="1">
      <c r="A31" s="21" t="s">
        <v>43</v>
      </c>
      <c r="B31" s="6"/>
      <c r="C31" s="6"/>
      <c r="D31" s="22">
        <f>-10</f>
        <v>-10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>
        <f t="shared" si="13"/>
        <v>-10</v>
      </c>
      <c r="X31" s="6"/>
      <c r="Y31" s="4" t="s">
        <v>34</v>
      </c>
      <c r="Z31" s="5">
        <v>50.0</v>
      </c>
      <c r="AA31" s="5">
        <v>30.0</v>
      </c>
      <c r="AB31" s="5">
        <v>10.0</v>
      </c>
    </row>
    <row r="32" ht="12.75" customHeight="1">
      <c r="A32" s="15" t="s">
        <v>44</v>
      </c>
      <c r="B32" s="6"/>
      <c r="C32" s="6"/>
      <c r="D32" s="10">
        <v>6.0</v>
      </c>
      <c r="E32" s="6"/>
      <c r="F32" s="6"/>
      <c r="G32" s="6"/>
      <c r="H32" s="14">
        <f>25</f>
        <v>25</v>
      </c>
      <c r="I32" s="6"/>
      <c r="J32" s="6"/>
      <c r="K32" s="6"/>
      <c r="L32" s="6"/>
      <c r="M32" s="6">
        <f>16</f>
        <v>16</v>
      </c>
      <c r="N32" s="6"/>
      <c r="O32" s="6"/>
      <c r="P32" s="6"/>
      <c r="Q32" s="6"/>
      <c r="R32" s="6"/>
      <c r="S32" s="6"/>
      <c r="T32" s="6"/>
      <c r="U32" s="6"/>
      <c r="V32" s="6"/>
      <c r="W32" s="6">
        <f t="shared" si="13"/>
        <v>47</v>
      </c>
      <c r="X32" s="6"/>
      <c r="Y32" s="28" t="s">
        <v>36</v>
      </c>
      <c r="Z32" s="5">
        <v>50.0</v>
      </c>
      <c r="AA32" s="5">
        <v>30.0</v>
      </c>
      <c r="AB32" s="5">
        <v>10.0</v>
      </c>
    </row>
    <row r="33" ht="12.75" customHeight="1">
      <c r="A33" s="15" t="s">
        <v>45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>
        <f>1</f>
        <v>1</v>
      </c>
      <c r="R33" s="6"/>
      <c r="S33" s="6"/>
      <c r="T33" s="6"/>
      <c r="U33" s="6">
        <f>3</f>
        <v>3</v>
      </c>
      <c r="V33" s="6"/>
      <c r="W33" s="6">
        <f t="shared" si="13"/>
        <v>4</v>
      </c>
      <c r="X33" s="6"/>
      <c r="Y33" s="29" t="s">
        <v>38</v>
      </c>
      <c r="Z33" s="5">
        <v>50.0</v>
      </c>
      <c r="AA33" s="5"/>
      <c r="AB33" s="5"/>
    </row>
    <row r="34" ht="12.75" customHeight="1">
      <c r="A34" s="21" t="s">
        <v>46</v>
      </c>
      <c r="B34" s="6"/>
      <c r="C34" s="6"/>
      <c r="D34" s="6"/>
      <c r="E34" s="6"/>
      <c r="F34" s="6"/>
      <c r="G34" s="6">
        <f>2</f>
        <v>2</v>
      </c>
      <c r="H34" s="6">
        <f>20</f>
        <v>20</v>
      </c>
      <c r="I34" s="6"/>
      <c r="J34" s="6"/>
      <c r="K34" s="6">
        <f>3</f>
        <v>3</v>
      </c>
      <c r="L34" s="6">
        <f>6</f>
        <v>6</v>
      </c>
      <c r="M34" s="6"/>
      <c r="N34" s="6"/>
      <c r="O34" s="6"/>
      <c r="P34" s="6"/>
      <c r="Q34" s="6"/>
      <c r="R34" s="10">
        <v>9.0</v>
      </c>
      <c r="S34" s="32">
        <v>-10.0</v>
      </c>
      <c r="T34" s="33"/>
      <c r="U34" s="33"/>
      <c r="V34" s="33"/>
      <c r="W34" s="33">
        <f t="shared" si="13"/>
        <v>30</v>
      </c>
      <c r="X34" s="6"/>
      <c r="Y34" s="30"/>
      <c r="Z34" s="5"/>
      <c r="AA34" s="2"/>
      <c r="AB34" s="2"/>
    </row>
    <row r="35" ht="12.75" customHeight="1">
      <c r="A35" s="21" t="s">
        <v>47</v>
      </c>
      <c r="B35" s="6"/>
      <c r="C35" s="6"/>
      <c r="D35" s="6"/>
      <c r="E35" s="22">
        <f>-10</f>
        <v>-10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>
        <f t="shared" si="13"/>
        <v>-10</v>
      </c>
      <c r="X35" s="6"/>
      <c r="Y35" s="25" t="s">
        <v>48</v>
      </c>
      <c r="Z35" s="3"/>
      <c r="AA35" s="2"/>
      <c r="AB35" s="2"/>
    </row>
    <row r="36" ht="12.75" customHeight="1">
      <c r="A36" s="5" t="s">
        <v>13</v>
      </c>
      <c r="B36" s="6">
        <f t="shared" ref="B36:W36" si="14">SUM(B27:B35)</f>
        <v>40</v>
      </c>
      <c r="C36" s="6">
        <f t="shared" si="14"/>
        <v>10</v>
      </c>
      <c r="D36" s="6">
        <f t="shared" si="14"/>
        <v>1</v>
      </c>
      <c r="E36" s="6">
        <f t="shared" si="14"/>
        <v>21</v>
      </c>
      <c r="F36" s="6">
        <f t="shared" si="14"/>
        <v>23</v>
      </c>
      <c r="G36" s="6">
        <f t="shared" si="14"/>
        <v>5</v>
      </c>
      <c r="H36" s="6">
        <f t="shared" si="14"/>
        <v>65</v>
      </c>
      <c r="I36" s="6">
        <f t="shared" si="14"/>
        <v>0</v>
      </c>
      <c r="J36" s="6">
        <f t="shared" si="14"/>
        <v>0</v>
      </c>
      <c r="K36" s="6">
        <f t="shared" si="14"/>
        <v>3</v>
      </c>
      <c r="L36" s="6">
        <f t="shared" si="14"/>
        <v>7</v>
      </c>
      <c r="M36" s="6">
        <f t="shared" si="14"/>
        <v>19</v>
      </c>
      <c r="N36" s="6">
        <f t="shared" si="14"/>
        <v>-10</v>
      </c>
      <c r="O36" s="6">
        <f t="shared" si="14"/>
        <v>5</v>
      </c>
      <c r="P36" s="6">
        <f t="shared" si="14"/>
        <v>0</v>
      </c>
      <c r="Q36" s="6">
        <f t="shared" si="14"/>
        <v>1</v>
      </c>
      <c r="R36" s="6">
        <f t="shared" si="14"/>
        <v>9</v>
      </c>
      <c r="S36" s="6">
        <f t="shared" si="14"/>
        <v>26</v>
      </c>
      <c r="T36" s="6">
        <f t="shared" si="14"/>
        <v>0</v>
      </c>
      <c r="U36" s="6">
        <f t="shared" si="14"/>
        <v>3</v>
      </c>
      <c r="V36" s="6">
        <f t="shared" si="14"/>
        <v>0</v>
      </c>
      <c r="W36" s="6">
        <f t="shared" si="14"/>
        <v>228</v>
      </c>
      <c r="X36" s="6"/>
      <c r="Y36" s="25" t="s">
        <v>49</v>
      </c>
      <c r="Z36" s="3"/>
      <c r="AA36" s="2"/>
      <c r="AB36" s="2"/>
    </row>
    <row r="37" ht="12.75" customHeight="1">
      <c r="A37" s="5" t="s">
        <v>14</v>
      </c>
      <c r="B37" s="6">
        <f>B36</f>
        <v>40</v>
      </c>
      <c r="C37" s="6">
        <f t="shared" ref="C37:V37" si="15">B37+C36</f>
        <v>50</v>
      </c>
      <c r="D37" s="6">
        <f t="shared" si="15"/>
        <v>51</v>
      </c>
      <c r="E37" s="6">
        <f t="shared" si="15"/>
        <v>72</v>
      </c>
      <c r="F37" s="6">
        <f t="shared" si="15"/>
        <v>95</v>
      </c>
      <c r="G37" s="6">
        <f t="shared" si="15"/>
        <v>100</v>
      </c>
      <c r="H37" s="6">
        <f t="shared" si="15"/>
        <v>165</v>
      </c>
      <c r="I37" s="6">
        <f t="shared" si="15"/>
        <v>165</v>
      </c>
      <c r="J37" s="6">
        <f t="shared" si="15"/>
        <v>165</v>
      </c>
      <c r="K37" s="6">
        <f t="shared" si="15"/>
        <v>168</v>
      </c>
      <c r="L37" s="6">
        <f t="shared" si="15"/>
        <v>175</v>
      </c>
      <c r="M37" s="6">
        <f t="shared" si="15"/>
        <v>194</v>
      </c>
      <c r="N37" s="6">
        <f t="shared" si="15"/>
        <v>184</v>
      </c>
      <c r="O37" s="6">
        <f t="shared" si="15"/>
        <v>189</v>
      </c>
      <c r="P37" s="6">
        <f t="shared" si="15"/>
        <v>189</v>
      </c>
      <c r="Q37" s="6">
        <f t="shared" si="15"/>
        <v>190</v>
      </c>
      <c r="R37" s="6">
        <f t="shared" si="15"/>
        <v>199</v>
      </c>
      <c r="S37" s="6">
        <f t="shared" si="15"/>
        <v>225</v>
      </c>
      <c r="T37" s="6">
        <f t="shared" si="15"/>
        <v>225</v>
      </c>
      <c r="U37" s="6">
        <f t="shared" si="15"/>
        <v>228</v>
      </c>
      <c r="V37" s="6">
        <f t="shared" si="15"/>
        <v>228</v>
      </c>
      <c r="W37" s="6">
        <f>W36</f>
        <v>228</v>
      </c>
      <c r="X37" s="6"/>
      <c r="Y37" s="25" t="s">
        <v>50</v>
      </c>
      <c r="Z37" s="3"/>
      <c r="AA37" s="2"/>
      <c r="AB37" s="2"/>
    </row>
    <row r="38" ht="12.75" customHeight="1">
      <c r="A38" s="4" t="s">
        <v>51</v>
      </c>
      <c r="B38" s="6">
        <v>1.0</v>
      </c>
      <c r="C38" s="6">
        <v>2.0</v>
      </c>
      <c r="D38" s="7">
        <v>3.0</v>
      </c>
      <c r="E38" s="6">
        <v>4.0</v>
      </c>
      <c r="F38" s="6">
        <v>5.0</v>
      </c>
      <c r="G38" s="6">
        <v>6.0</v>
      </c>
      <c r="H38" s="6">
        <v>7.0</v>
      </c>
      <c r="I38" s="6">
        <v>8.0</v>
      </c>
      <c r="J38" s="6">
        <v>9.0</v>
      </c>
      <c r="K38" s="6">
        <v>10.0</v>
      </c>
      <c r="L38" s="6">
        <v>11.0</v>
      </c>
      <c r="M38" s="6">
        <v>12.0</v>
      </c>
      <c r="N38" s="6">
        <v>13.0</v>
      </c>
      <c r="O38" s="6">
        <v>14.0</v>
      </c>
      <c r="P38" s="6">
        <v>15.0</v>
      </c>
      <c r="Q38" s="6">
        <v>16.0</v>
      </c>
      <c r="R38" s="6">
        <v>17.0</v>
      </c>
      <c r="S38" s="6">
        <v>18.0</v>
      </c>
      <c r="T38" s="6">
        <v>19.0</v>
      </c>
      <c r="U38" s="6">
        <v>20.0</v>
      </c>
      <c r="V38" s="6">
        <v>21.0</v>
      </c>
      <c r="W38" s="6" t="s">
        <v>3</v>
      </c>
      <c r="X38" s="6"/>
      <c r="Y38" s="25"/>
      <c r="Z38" s="3"/>
      <c r="AA38" s="2"/>
      <c r="AB38" s="2"/>
    </row>
    <row r="39" ht="12.75" customHeight="1">
      <c r="A39" s="21" t="s">
        <v>52</v>
      </c>
      <c r="B39" s="34">
        <f>25+10</f>
        <v>35</v>
      </c>
      <c r="C39" s="16">
        <f>9+15</f>
        <v>24</v>
      </c>
      <c r="D39" s="35">
        <f>25+15</f>
        <v>40</v>
      </c>
      <c r="E39" s="6"/>
      <c r="F39" s="6"/>
      <c r="G39" s="6"/>
      <c r="H39" s="6"/>
      <c r="I39" s="6"/>
      <c r="J39" s="6"/>
      <c r="K39" s="6"/>
      <c r="L39" s="6"/>
      <c r="M39" s="6"/>
      <c r="N39" s="6">
        <f>2</f>
        <v>2</v>
      </c>
      <c r="O39" s="22">
        <f>-10</f>
        <v>-10</v>
      </c>
      <c r="P39" s="22"/>
      <c r="Q39" s="22"/>
      <c r="R39" s="22"/>
      <c r="S39" s="22"/>
      <c r="T39" s="22"/>
      <c r="U39" s="22"/>
      <c r="V39" s="22"/>
      <c r="W39" s="22">
        <f t="shared" ref="W39:W40" si="16">SUM(B39:V39)</f>
        <v>91</v>
      </c>
      <c r="X39" s="6"/>
      <c r="Y39" s="25"/>
      <c r="Z39" s="3"/>
      <c r="AA39" s="2"/>
      <c r="AB39" s="2"/>
    </row>
    <row r="40" ht="12.75" customHeight="1">
      <c r="A40" s="15" t="s">
        <v>53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14">
        <f>25</f>
        <v>25</v>
      </c>
      <c r="M40" s="6"/>
      <c r="N40" s="6"/>
      <c r="O40" s="6"/>
      <c r="P40" s="6"/>
      <c r="Q40" s="6"/>
      <c r="R40" s="6"/>
      <c r="S40" s="6"/>
      <c r="T40" s="6"/>
      <c r="U40" s="6"/>
      <c r="V40" s="6"/>
      <c r="W40" s="6">
        <f t="shared" si="16"/>
        <v>25</v>
      </c>
      <c r="X40" s="6"/>
      <c r="Y40" s="25" t="s">
        <v>54</v>
      </c>
      <c r="Z40" s="3"/>
      <c r="AA40" s="2"/>
      <c r="AB40" s="2"/>
    </row>
    <row r="41" ht="12.75" customHeight="1">
      <c r="A41" s="15" t="s">
        <v>55</v>
      </c>
      <c r="B41" s="6"/>
      <c r="C41" s="6"/>
      <c r="D41" s="6"/>
      <c r="E41" s="6"/>
      <c r="F41" s="6"/>
      <c r="G41" s="6">
        <f>16</f>
        <v>16</v>
      </c>
      <c r="H41" s="6"/>
      <c r="I41" s="6"/>
      <c r="J41" s="6"/>
      <c r="K41" s="6">
        <f>10</f>
        <v>10</v>
      </c>
      <c r="L41" s="6"/>
      <c r="M41" s="6"/>
      <c r="N41" s="14">
        <f>25</f>
        <v>25</v>
      </c>
      <c r="O41" s="6"/>
      <c r="P41" s="6"/>
      <c r="Q41" s="6"/>
      <c r="R41" s="14">
        <f>25+6</f>
        <v>31</v>
      </c>
      <c r="S41" s="10">
        <v>6.0</v>
      </c>
      <c r="T41" s="10">
        <v>6.0</v>
      </c>
      <c r="U41" s="10">
        <v>6.0</v>
      </c>
      <c r="V41" s="6">
        <f>3+3</f>
        <v>6</v>
      </c>
      <c r="W41" s="6">
        <f>SUM(B41:V41)+10</f>
        <v>116</v>
      </c>
      <c r="X41" s="6"/>
      <c r="Y41" s="25" t="s">
        <v>56</v>
      </c>
      <c r="Z41" s="3"/>
      <c r="AA41" s="2"/>
      <c r="AB41" s="2"/>
    </row>
    <row r="42" ht="12.75" customHeight="1">
      <c r="A42" s="15" t="s">
        <v>57</v>
      </c>
      <c r="B42" s="6"/>
      <c r="C42" s="6">
        <f>8</f>
        <v>8</v>
      </c>
      <c r="D42" s="6"/>
      <c r="E42" s="6"/>
      <c r="F42" s="6"/>
      <c r="G42" s="6">
        <f>6</f>
        <v>6</v>
      </c>
      <c r="H42" s="6">
        <f>5</f>
        <v>5</v>
      </c>
      <c r="I42" s="6"/>
      <c r="J42" s="6"/>
      <c r="K42" s="6">
        <f>6</f>
        <v>6</v>
      </c>
      <c r="L42" s="6"/>
      <c r="M42" s="6"/>
      <c r="N42" s="6">
        <f>5</f>
        <v>5</v>
      </c>
      <c r="O42" s="6"/>
      <c r="P42" s="6"/>
      <c r="Q42" s="6"/>
      <c r="R42" s="10">
        <v>12.0</v>
      </c>
      <c r="S42" s="6"/>
      <c r="T42" s="6"/>
      <c r="U42" s="6"/>
      <c r="V42" s="6">
        <f>7</f>
        <v>7</v>
      </c>
      <c r="W42" s="6">
        <f t="shared" ref="W42:W47" si="17">SUM(B42:V42)</f>
        <v>49</v>
      </c>
      <c r="X42" s="6"/>
      <c r="Y42" s="25" t="s">
        <v>58</v>
      </c>
      <c r="Z42" s="3"/>
      <c r="AA42" s="2"/>
      <c r="AB42" s="2"/>
    </row>
    <row r="43" ht="12.75" customHeight="1">
      <c r="A43" s="15" t="s">
        <v>59</v>
      </c>
      <c r="B43" s="6"/>
      <c r="C43" s="6"/>
      <c r="D43" s="6"/>
      <c r="E43" s="6">
        <f>8</f>
        <v>8</v>
      </c>
      <c r="F43" s="6">
        <f>9</f>
        <v>9</v>
      </c>
      <c r="G43" s="6"/>
      <c r="H43" s="6"/>
      <c r="I43" s="6">
        <f>8</f>
        <v>8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>
        <f t="shared" si="17"/>
        <v>25</v>
      </c>
      <c r="X43" s="6"/>
      <c r="Y43" s="25" t="s">
        <v>60</v>
      </c>
      <c r="Z43" s="3"/>
      <c r="AA43" s="2"/>
      <c r="AB43" s="2"/>
    </row>
    <row r="44" ht="12.75" customHeight="1">
      <c r="A44" s="15" t="s">
        <v>61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>
        <f t="shared" si="17"/>
        <v>0</v>
      </c>
      <c r="X44" s="6"/>
      <c r="Y44" s="25" t="s">
        <v>62</v>
      </c>
      <c r="Z44" s="3"/>
      <c r="AA44" s="2"/>
      <c r="AB44" s="2"/>
    </row>
    <row r="45" ht="12.75" customHeight="1">
      <c r="A45" s="15" t="s">
        <v>63</v>
      </c>
      <c r="B45" s="6"/>
      <c r="C45" s="6"/>
      <c r="D45" s="6">
        <f>20</f>
        <v>20</v>
      </c>
      <c r="E45" s="6"/>
      <c r="F45" s="6"/>
      <c r="G45" s="6">
        <f>9</f>
        <v>9</v>
      </c>
      <c r="H45" s="6"/>
      <c r="I45" s="6"/>
      <c r="J45" s="6"/>
      <c r="K45" s="6"/>
      <c r="L45" s="6"/>
      <c r="M45" s="6"/>
      <c r="N45" s="6"/>
      <c r="O45" s="6">
        <f>8</f>
        <v>8</v>
      </c>
      <c r="P45" s="6"/>
      <c r="Q45" s="6"/>
      <c r="R45" s="6"/>
      <c r="S45" s="6"/>
      <c r="T45" s="6"/>
      <c r="U45" s="6"/>
      <c r="V45" s="6"/>
      <c r="W45" s="6">
        <f t="shared" si="17"/>
        <v>37</v>
      </c>
      <c r="X45" s="6"/>
      <c r="Y45" s="6"/>
      <c r="Z45" s="3"/>
      <c r="AA45" s="2"/>
      <c r="AB45" s="2"/>
    </row>
    <row r="46" ht="12.75" customHeight="1">
      <c r="A46" s="15" t="s">
        <v>64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>
        <f>5</f>
        <v>5</v>
      </c>
      <c r="Q46" s="6">
        <f>3</f>
        <v>3</v>
      </c>
      <c r="R46" s="6"/>
      <c r="S46" s="6"/>
      <c r="T46" s="6">
        <f>3</f>
        <v>3</v>
      </c>
      <c r="U46" s="6">
        <f>2</f>
        <v>2</v>
      </c>
      <c r="V46" s="6"/>
      <c r="W46" s="6">
        <f t="shared" si="17"/>
        <v>13</v>
      </c>
      <c r="X46" s="6"/>
      <c r="Y46" s="25" t="s">
        <v>65</v>
      </c>
      <c r="Z46" s="3"/>
      <c r="AA46" s="2"/>
      <c r="AB46" s="2"/>
    </row>
    <row r="47" ht="12.75" customHeight="1">
      <c r="A47" s="15" t="s">
        <v>66</v>
      </c>
      <c r="B47" s="6"/>
      <c r="C47" s="6"/>
      <c r="D47" s="6"/>
      <c r="E47" s="6"/>
      <c r="F47" s="6">
        <f>4</f>
        <v>4</v>
      </c>
      <c r="G47" s="6"/>
      <c r="H47" s="6"/>
      <c r="I47" s="6">
        <f>3</f>
        <v>3</v>
      </c>
      <c r="J47" s="6"/>
      <c r="K47" s="6"/>
      <c r="L47" s="6"/>
      <c r="M47" s="6"/>
      <c r="N47" s="6"/>
      <c r="O47" s="6">
        <f>1+5</f>
        <v>6</v>
      </c>
      <c r="P47" s="6">
        <f>10+5</f>
        <v>15</v>
      </c>
      <c r="Q47" s="6">
        <f>12</f>
        <v>12</v>
      </c>
      <c r="R47" s="6"/>
      <c r="S47" s="6"/>
      <c r="T47" s="6">
        <f t="shared" ref="T47:U47" si="18">4</f>
        <v>4</v>
      </c>
      <c r="U47" s="6">
        <f t="shared" si="18"/>
        <v>4</v>
      </c>
      <c r="V47" s="6"/>
      <c r="W47" s="6">
        <f t="shared" si="17"/>
        <v>48</v>
      </c>
      <c r="X47" s="6"/>
      <c r="Y47" s="25" t="s">
        <v>67</v>
      </c>
      <c r="Z47" s="3"/>
      <c r="AA47" s="2"/>
      <c r="AB47" s="2"/>
    </row>
    <row r="48" ht="12.75" customHeight="1">
      <c r="A48" s="5" t="s">
        <v>13</v>
      </c>
      <c r="B48" s="6">
        <f t="shared" ref="B48:W48" si="19">SUM(B39:B47)</f>
        <v>35</v>
      </c>
      <c r="C48" s="6">
        <f t="shared" si="19"/>
        <v>32</v>
      </c>
      <c r="D48" s="6">
        <f t="shared" si="19"/>
        <v>60</v>
      </c>
      <c r="E48" s="6">
        <f t="shared" si="19"/>
        <v>8</v>
      </c>
      <c r="F48" s="6">
        <f t="shared" si="19"/>
        <v>13</v>
      </c>
      <c r="G48" s="6">
        <f t="shared" si="19"/>
        <v>31</v>
      </c>
      <c r="H48" s="6">
        <f t="shared" si="19"/>
        <v>5</v>
      </c>
      <c r="I48" s="6">
        <f t="shared" si="19"/>
        <v>11</v>
      </c>
      <c r="J48" s="6">
        <f t="shared" si="19"/>
        <v>0</v>
      </c>
      <c r="K48" s="6">
        <f t="shared" si="19"/>
        <v>16</v>
      </c>
      <c r="L48" s="6">
        <f t="shared" si="19"/>
        <v>25</v>
      </c>
      <c r="M48" s="6">
        <f t="shared" si="19"/>
        <v>0</v>
      </c>
      <c r="N48" s="6">
        <f t="shared" si="19"/>
        <v>32</v>
      </c>
      <c r="O48" s="6">
        <f t="shared" si="19"/>
        <v>4</v>
      </c>
      <c r="P48" s="6">
        <f t="shared" si="19"/>
        <v>20</v>
      </c>
      <c r="Q48" s="6">
        <f t="shared" si="19"/>
        <v>15</v>
      </c>
      <c r="R48" s="6">
        <f t="shared" si="19"/>
        <v>43</v>
      </c>
      <c r="S48" s="6">
        <f t="shared" si="19"/>
        <v>6</v>
      </c>
      <c r="T48" s="6">
        <f t="shared" si="19"/>
        <v>13</v>
      </c>
      <c r="U48" s="6">
        <f t="shared" si="19"/>
        <v>12</v>
      </c>
      <c r="V48" s="6">
        <f t="shared" si="19"/>
        <v>13</v>
      </c>
      <c r="W48" s="6">
        <f t="shared" si="19"/>
        <v>404</v>
      </c>
      <c r="X48" s="6"/>
      <c r="Y48" s="25" t="s">
        <v>68</v>
      </c>
      <c r="Z48" s="3"/>
      <c r="AA48" s="2"/>
      <c r="AB48" s="2"/>
    </row>
    <row r="49" ht="12.75" customHeight="1">
      <c r="A49" s="5" t="s">
        <v>14</v>
      </c>
      <c r="B49" s="6">
        <f>B48</f>
        <v>35</v>
      </c>
      <c r="C49" s="6">
        <f t="shared" ref="C49:V49" si="20">B49+C48</f>
        <v>67</v>
      </c>
      <c r="D49" s="6">
        <f t="shared" si="20"/>
        <v>127</v>
      </c>
      <c r="E49" s="6">
        <f t="shared" si="20"/>
        <v>135</v>
      </c>
      <c r="F49" s="6">
        <f t="shared" si="20"/>
        <v>148</v>
      </c>
      <c r="G49" s="6">
        <f t="shared" si="20"/>
        <v>179</v>
      </c>
      <c r="H49" s="6">
        <f t="shared" si="20"/>
        <v>184</v>
      </c>
      <c r="I49" s="6">
        <f t="shared" si="20"/>
        <v>195</v>
      </c>
      <c r="J49" s="6">
        <f t="shared" si="20"/>
        <v>195</v>
      </c>
      <c r="K49" s="6">
        <f t="shared" si="20"/>
        <v>211</v>
      </c>
      <c r="L49" s="6">
        <f t="shared" si="20"/>
        <v>236</v>
      </c>
      <c r="M49" s="6">
        <f t="shared" si="20"/>
        <v>236</v>
      </c>
      <c r="N49" s="6">
        <f t="shared" si="20"/>
        <v>268</v>
      </c>
      <c r="O49" s="6">
        <f t="shared" si="20"/>
        <v>272</v>
      </c>
      <c r="P49" s="6">
        <f t="shared" si="20"/>
        <v>292</v>
      </c>
      <c r="Q49" s="6">
        <f t="shared" si="20"/>
        <v>307</v>
      </c>
      <c r="R49" s="6">
        <f t="shared" si="20"/>
        <v>350</v>
      </c>
      <c r="S49" s="6">
        <f t="shared" si="20"/>
        <v>356</v>
      </c>
      <c r="T49" s="6">
        <f t="shared" si="20"/>
        <v>369</v>
      </c>
      <c r="U49" s="6">
        <f t="shared" si="20"/>
        <v>381</v>
      </c>
      <c r="V49" s="6">
        <f t="shared" si="20"/>
        <v>394</v>
      </c>
      <c r="W49" s="6">
        <f>W48</f>
        <v>404</v>
      </c>
      <c r="X49" s="6"/>
      <c r="Y49" s="2"/>
      <c r="Z49" s="3"/>
      <c r="AA49" s="2"/>
      <c r="AB49" s="2"/>
    </row>
    <row r="50" ht="12.75" customHeight="1">
      <c r="A50" s="4" t="s">
        <v>69</v>
      </c>
      <c r="B50" s="6">
        <v>1.0</v>
      </c>
      <c r="C50" s="7">
        <v>2.0</v>
      </c>
      <c r="D50" s="6">
        <v>3.0</v>
      </c>
      <c r="E50" s="6">
        <v>4.0</v>
      </c>
      <c r="F50" s="6">
        <v>5.0</v>
      </c>
      <c r="G50" s="7">
        <v>6.0</v>
      </c>
      <c r="H50" s="6">
        <v>7.0</v>
      </c>
      <c r="I50" s="6">
        <v>8.0</v>
      </c>
      <c r="J50" s="6">
        <v>9.0</v>
      </c>
      <c r="K50" s="7">
        <v>10.0</v>
      </c>
      <c r="L50" s="7">
        <v>11.0</v>
      </c>
      <c r="M50" s="6">
        <v>12.0</v>
      </c>
      <c r="N50" s="7">
        <v>13.0</v>
      </c>
      <c r="O50" s="6">
        <v>14.0</v>
      </c>
      <c r="P50" s="6">
        <v>15.0</v>
      </c>
      <c r="Q50" s="6">
        <v>16.0</v>
      </c>
      <c r="R50" s="7">
        <v>17.0</v>
      </c>
      <c r="S50" s="6">
        <v>18.0</v>
      </c>
      <c r="T50" s="6">
        <v>19.0</v>
      </c>
      <c r="U50" s="6">
        <v>20.0</v>
      </c>
      <c r="V50" s="7">
        <v>21.0</v>
      </c>
      <c r="W50" s="6" t="s">
        <v>3</v>
      </c>
      <c r="X50" s="6"/>
      <c r="Y50" s="25" t="s">
        <v>70</v>
      </c>
      <c r="Z50" s="2"/>
      <c r="AA50" s="2"/>
      <c r="AB50" s="2"/>
    </row>
    <row r="51" ht="12.75" customHeight="1">
      <c r="A51" s="15" t="s">
        <v>71</v>
      </c>
      <c r="B51" s="6">
        <f>7</f>
        <v>7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>
        <f t="shared" ref="W51:W52" si="22">SUM(B51:V51)</f>
        <v>7</v>
      </c>
      <c r="X51" s="6"/>
      <c r="Y51" s="25" t="s">
        <v>72</v>
      </c>
      <c r="Z51" s="2"/>
      <c r="AA51" s="2"/>
      <c r="AB51" s="2"/>
    </row>
    <row r="52" ht="12.75" customHeight="1">
      <c r="A52" s="15" t="s">
        <v>73</v>
      </c>
      <c r="B52" s="6"/>
      <c r="C52" s="6"/>
      <c r="D52" s="6"/>
      <c r="E52" s="6"/>
      <c r="F52" s="6">
        <f>1</f>
        <v>1</v>
      </c>
      <c r="G52" s="6"/>
      <c r="H52" s="6"/>
      <c r="I52" s="6"/>
      <c r="J52" s="6">
        <f>7</f>
        <v>7</v>
      </c>
      <c r="K52" s="6"/>
      <c r="L52" s="6">
        <f>9</f>
        <v>9</v>
      </c>
      <c r="M52" s="6"/>
      <c r="N52" s="6"/>
      <c r="O52" s="6"/>
      <c r="P52" s="6">
        <f>4</f>
        <v>4</v>
      </c>
      <c r="Q52" s="6">
        <f>10</f>
        <v>10</v>
      </c>
      <c r="R52" s="6"/>
      <c r="S52" s="10">
        <v>5.0</v>
      </c>
      <c r="T52" s="6">
        <f t="shared" ref="T52:U52" si="21">20</f>
        <v>20</v>
      </c>
      <c r="U52" s="6">
        <f t="shared" si="21"/>
        <v>20</v>
      </c>
      <c r="V52" s="6"/>
      <c r="W52" s="6">
        <f t="shared" si="22"/>
        <v>76</v>
      </c>
      <c r="X52" s="6"/>
      <c r="Y52" s="25" t="s">
        <v>74</v>
      </c>
      <c r="Z52" s="2"/>
      <c r="AA52" s="2"/>
      <c r="AB52" s="2"/>
    </row>
    <row r="53" ht="12.75" customHeight="1">
      <c r="A53" s="36" t="s">
        <v>75</v>
      </c>
      <c r="B53" s="6"/>
      <c r="C53" s="6">
        <f>10</f>
        <v>10</v>
      </c>
      <c r="D53" s="6"/>
      <c r="E53" s="6"/>
      <c r="F53" s="6"/>
      <c r="G53" s="6">
        <f>12</f>
        <v>12</v>
      </c>
      <c r="H53" s="6"/>
      <c r="I53" s="6"/>
      <c r="J53" s="6"/>
      <c r="K53" s="6">
        <f>12</f>
        <v>12</v>
      </c>
      <c r="L53" s="6"/>
      <c r="M53" s="6"/>
      <c r="N53" s="6">
        <f>20+6</f>
        <v>26</v>
      </c>
      <c r="O53" s="10">
        <v>6.0</v>
      </c>
      <c r="P53" s="10">
        <v>6.0</v>
      </c>
      <c r="Q53" s="10">
        <v>6.0</v>
      </c>
      <c r="R53" s="7">
        <f>20+10</f>
        <v>30</v>
      </c>
      <c r="S53" s="37">
        <v>10.0</v>
      </c>
      <c r="T53" s="37">
        <v>10.0</v>
      </c>
      <c r="U53" s="37">
        <v>10.0</v>
      </c>
      <c r="V53" s="37">
        <f>12+10</f>
        <v>22</v>
      </c>
      <c r="W53" s="7">
        <f>SUM(B53:V53)+50</f>
        <v>210</v>
      </c>
      <c r="X53" s="6"/>
      <c r="Y53" s="2"/>
      <c r="Z53" s="2"/>
      <c r="AA53" s="2"/>
      <c r="AB53" s="2"/>
    </row>
    <row r="54" ht="12.75" customHeight="1">
      <c r="A54" s="15" t="s">
        <v>76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>
        <f>7</f>
        <v>7</v>
      </c>
      <c r="N54" s="6"/>
      <c r="O54" s="6">
        <f>9</f>
        <v>9</v>
      </c>
      <c r="P54" s="6"/>
      <c r="Q54" s="6">
        <f>4</f>
        <v>4</v>
      </c>
      <c r="R54" s="6"/>
      <c r="S54" s="6"/>
      <c r="T54" s="6"/>
      <c r="U54" s="6"/>
      <c r="V54" s="6"/>
      <c r="W54" s="6">
        <f t="shared" ref="W54:W59" si="23">SUM(B54:V54)</f>
        <v>20</v>
      </c>
      <c r="X54" s="6"/>
      <c r="Y54" s="2"/>
      <c r="Z54" s="2"/>
      <c r="AA54" s="2"/>
      <c r="AB54" s="2"/>
    </row>
    <row r="55" ht="12.75" customHeight="1">
      <c r="A55" s="15" t="s">
        <v>77</v>
      </c>
      <c r="B55" s="6"/>
      <c r="C55" s="6">
        <f>14</f>
        <v>14</v>
      </c>
      <c r="D55" s="6"/>
      <c r="E55" s="6"/>
      <c r="F55" s="6"/>
      <c r="G55" s="6">
        <f>8</f>
        <v>8</v>
      </c>
      <c r="H55" s="6"/>
      <c r="I55" s="6"/>
      <c r="J55" s="6"/>
      <c r="K55" s="6">
        <f>8</f>
        <v>8</v>
      </c>
      <c r="L55" s="6"/>
      <c r="M55" s="6"/>
      <c r="N55" s="6">
        <f>7</f>
        <v>7</v>
      </c>
      <c r="O55" s="6"/>
      <c r="P55" s="6"/>
      <c r="Q55" s="6"/>
      <c r="R55" s="6">
        <f>16</f>
        <v>16</v>
      </c>
      <c r="S55" s="6"/>
      <c r="T55" s="6"/>
      <c r="U55" s="6"/>
      <c r="V55" s="6">
        <f>10</f>
        <v>10</v>
      </c>
      <c r="W55" s="6">
        <f t="shared" si="23"/>
        <v>63</v>
      </c>
      <c r="X55" s="6"/>
      <c r="Y55" s="2"/>
      <c r="Z55" s="3"/>
      <c r="AA55" s="2"/>
      <c r="AB55" s="2"/>
    </row>
    <row r="56" ht="12.75" customHeight="1">
      <c r="A56" s="15" t="s">
        <v>78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>
        <f t="shared" si="23"/>
        <v>0</v>
      </c>
      <c r="X56" s="6"/>
      <c r="Y56" s="2"/>
      <c r="Z56" s="3"/>
      <c r="AA56" s="2"/>
      <c r="AB56" s="2"/>
    </row>
    <row r="57" ht="12.75" customHeight="1">
      <c r="A57" s="15" t="s">
        <v>79</v>
      </c>
      <c r="B57" s="6"/>
      <c r="C57" s="38">
        <f>25+10</f>
        <v>35</v>
      </c>
      <c r="D57" s="37">
        <v>10.0</v>
      </c>
      <c r="E57" s="37">
        <v>10.0</v>
      </c>
      <c r="F57" s="37">
        <v>10.0</v>
      </c>
      <c r="G57" s="6">
        <f>9+6</f>
        <v>15</v>
      </c>
      <c r="H57" s="37">
        <v>10.0</v>
      </c>
      <c r="I57" s="37">
        <v>10.0</v>
      </c>
      <c r="J57" s="37">
        <v>10.0</v>
      </c>
      <c r="K57" s="10">
        <v>3.0</v>
      </c>
      <c r="L57" s="10">
        <v>3.0</v>
      </c>
      <c r="M57" s="10">
        <v>6.0</v>
      </c>
      <c r="N57" s="7">
        <f>16+10</f>
        <v>26</v>
      </c>
      <c r="O57" s="37">
        <v>10.0</v>
      </c>
      <c r="P57" s="37">
        <v>10.0</v>
      </c>
      <c r="Q57" s="37">
        <v>10.0</v>
      </c>
      <c r="R57" s="6">
        <f>6+3</f>
        <v>9</v>
      </c>
      <c r="S57" s="10">
        <v>3.0</v>
      </c>
      <c r="T57" s="10">
        <v>3.0</v>
      </c>
      <c r="U57" s="10">
        <v>3.0</v>
      </c>
      <c r="V57" s="6">
        <f>9</f>
        <v>9</v>
      </c>
      <c r="W57" s="6">
        <f t="shared" si="23"/>
        <v>205</v>
      </c>
      <c r="X57" s="6"/>
      <c r="Y57" s="2"/>
      <c r="Z57" s="3"/>
      <c r="AA57" s="2"/>
      <c r="AB57" s="2"/>
    </row>
    <row r="58" ht="12.75" customHeight="1">
      <c r="A58" s="15" t="s">
        <v>80</v>
      </c>
      <c r="B58" s="6"/>
      <c r="C58" s="6"/>
      <c r="D58" s="6"/>
      <c r="E58" s="6"/>
      <c r="F58" s="6"/>
      <c r="G58" s="6"/>
      <c r="H58" s="6"/>
      <c r="I58" s="39">
        <f>25+10</f>
        <v>35</v>
      </c>
      <c r="J58" s="10">
        <v>6.0</v>
      </c>
      <c r="K58" s="10">
        <v>6.0</v>
      </c>
      <c r="L58" s="17">
        <f>14+10</f>
        <v>24</v>
      </c>
      <c r="M58" s="18">
        <v>10.0</v>
      </c>
      <c r="N58" s="18">
        <v>10.0</v>
      </c>
      <c r="O58" s="18">
        <v>10.0</v>
      </c>
      <c r="P58" s="18">
        <v>10.0</v>
      </c>
      <c r="Q58" s="10">
        <v>6.0</v>
      </c>
      <c r="R58" s="10">
        <v>6.0</v>
      </c>
      <c r="S58" s="10">
        <v>6.0</v>
      </c>
      <c r="T58" s="10">
        <v>3.0</v>
      </c>
      <c r="U58" s="6"/>
      <c r="V58" s="6"/>
      <c r="W58" s="6">
        <f t="shared" si="23"/>
        <v>132</v>
      </c>
      <c r="X58" s="6"/>
      <c r="Y58" s="2"/>
      <c r="Z58" s="3"/>
      <c r="AA58" s="2"/>
      <c r="AB58" s="2"/>
    </row>
    <row r="59" ht="12.75" customHeight="1">
      <c r="A59" s="21" t="s">
        <v>81</v>
      </c>
      <c r="B59" s="6"/>
      <c r="C59" s="6"/>
      <c r="D59" s="6">
        <f>8</f>
        <v>8</v>
      </c>
      <c r="E59" s="6"/>
      <c r="F59" s="6"/>
      <c r="G59" s="6"/>
      <c r="H59" s="6"/>
      <c r="I59" s="6"/>
      <c r="J59" s="6"/>
      <c r="K59" s="6"/>
      <c r="L59" s="6"/>
      <c r="M59" s="6">
        <f>12</f>
        <v>12</v>
      </c>
      <c r="N59" s="6"/>
      <c r="O59" s="6"/>
      <c r="P59" s="6"/>
      <c r="Q59" s="6"/>
      <c r="R59" s="6"/>
      <c r="S59" s="6"/>
      <c r="T59" s="22">
        <f>-10</f>
        <v>-10</v>
      </c>
      <c r="U59" s="22"/>
      <c r="V59" s="22"/>
      <c r="W59" s="22">
        <f t="shared" si="23"/>
        <v>10</v>
      </c>
      <c r="X59" s="6"/>
      <c r="Y59" s="2"/>
      <c r="Z59" s="3"/>
      <c r="AA59" s="2"/>
      <c r="AB59" s="2"/>
    </row>
    <row r="60" ht="12.75" customHeight="1">
      <c r="A60" s="5" t="s">
        <v>13</v>
      </c>
      <c r="B60" s="6">
        <f t="shared" ref="B60:W60" si="24">SUM(B51:B59)</f>
        <v>7</v>
      </c>
      <c r="C60" s="6">
        <f t="shared" si="24"/>
        <v>59</v>
      </c>
      <c r="D60" s="6">
        <f t="shared" si="24"/>
        <v>18</v>
      </c>
      <c r="E60" s="6">
        <f t="shared" si="24"/>
        <v>10</v>
      </c>
      <c r="F60" s="6">
        <f t="shared" si="24"/>
        <v>11</v>
      </c>
      <c r="G60" s="6">
        <f t="shared" si="24"/>
        <v>35</v>
      </c>
      <c r="H60" s="6">
        <f t="shared" si="24"/>
        <v>10</v>
      </c>
      <c r="I60" s="6">
        <f t="shared" si="24"/>
        <v>45</v>
      </c>
      <c r="J60" s="6">
        <f t="shared" si="24"/>
        <v>23</v>
      </c>
      <c r="K60" s="6">
        <f t="shared" si="24"/>
        <v>29</v>
      </c>
      <c r="L60" s="6">
        <f t="shared" si="24"/>
        <v>36</v>
      </c>
      <c r="M60" s="6">
        <f t="shared" si="24"/>
        <v>35</v>
      </c>
      <c r="N60" s="6">
        <f t="shared" si="24"/>
        <v>69</v>
      </c>
      <c r="O60" s="6">
        <f t="shared" si="24"/>
        <v>35</v>
      </c>
      <c r="P60" s="6">
        <f t="shared" si="24"/>
        <v>30</v>
      </c>
      <c r="Q60" s="6">
        <f t="shared" si="24"/>
        <v>36</v>
      </c>
      <c r="R60" s="6">
        <f t="shared" si="24"/>
        <v>61</v>
      </c>
      <c r="S60" s="6">
        <f t="shared" si="24"/>
        <v>24</v>
      </c>
      <c r="T60" s="6">
        <f t="shared" si="24"/>
        <v>26</v>
      </c>
      <c r="U60" s="6">
        <f t="shared" si="24"/>
        <v>33</v>
      </c>
      <c r="V60" s="6">
        <f t="shared" si="24"/>
        <v>41</v>
      </c>
      <c r="W60" s="6">
        <f t="shared" si="24"/>
        <v>723</v>
      </c>
      <c r="X60" s="6"/>
      <c r="Y60" s="2"/>
      <c r="Z60" s="3"/>
      <c r="AA60" s="2"/>
      <c r="AB60" s="2"/>
    </row>
    <row r="61" ht="12.75" customHeight="1">
      <c r="A61" s="5" t="s">
        <v>14</v>
      </c>
      <c r="B61" s="6">
        <f>B60</f>
        <v>7</v>
      </c>
      <c r="C61" s="6">
        <f t="shared" ref="C61:V61" si="25">B61+C60</f>
        <v>66</v>
      </c>
      <c r="D61" s="6">
        <f t="shared" si="25"/>
        <v>84</v>
      </c>
      <c r="E61" s="6">
        <f t="shared" si="25"/>
        <v>94</v>
      </c>
      <c r="F61" s="6">
        <f t="shared" si="25"/>
        <v>105</v>
      </c>
      <c r="G61" s="6">
        <f t="shared" si="25"/>
        <v>140</v>
      </c>
      <c r="H61" s="6">
        <f t="shared" si="25"/>
        <v>150</v>
      </c>
      <c r="I61" s="6">
        <f t="shared" si="25"/>
        <v>195</v>
      </c>
      <c r="J61" s="6">
        <f t="shared" si="25"/>
        <v>218</v>
      </c>
      <c r="K61" s="6">
        <f t="shared" si="25"/>
        <v>247</v>
      </c>
      <c r="L61" s="6">
        <f t="shared" si="25"/>
        <v>283</v>
      </c>
      <c r="M61" s="6">
        <f t="shared" si="25"/>
        <v>318</v>
      </c>
      <c r="N61" s="6">
        <f t="shared" si="25"/>
        <v>387</v>
      </c>
      <c r="O61" s="6">
        <f t="shared" si="25"/>
        <v>422</v>
      </c>
      <c r="P61" s="6">
        <f t="shared" si="25"/>
        <v>452</v>
      </c>
      <c r="Q61" s="6">
        <f t="shared" si="25"/>
        <v>488</v>
      </c>
      <c r="R61" s="6">
        <f t="shared" si="25"/>
        <v>549</v>
      </c>
      <c r="S61" s="6">
        <f t="shared" si="25"/>
        <v>573</v>
      </c>
      <c r="T61" s="6">
        <f t="shared" si="25"/>
        <v>599</v>
      </c>
      <c r="U61" s="6">
        <f t="shared" si="25"/>
        <v>632</v>
      </c>
      <c r="V61" s="6">
        <f t="shared" si="25"/>
        <v>673</v>
      </c>
      <c r="W61" s="6">
        <f>W60</f>
        <v>723</v>
      </c>
      <c r="X61" s="3"/>
      <c r="Y61" s="6"/>
      <c r="Z61" s="3"/>
      <c r="AA61" s="2"/>
      <c r="AB61" s="2"/>
    </row>
    <row r="62" ht="12.75" customHeight="1">
      <c r="A62" s="4" t="s">
        <v>82</v>
      </c>
      <c r="B62" s="6">
        <v>1.0</v>
      </c>
      <c r="C62" s="6">
        <v>2.0</v>
      </c>
      <c r="D62" s="6">
        <v>3.0</v>
      </c>
      <c r="E62" s="6">
        <v>4.0</v>
      </c>
      <c r="F62" s="6">
        <v>5.0</v>
      </c>
      <c r="G62" s="6">
        <v>6.0</v>
      </c>
      <c r="H62" s="6">
        <v>7.0</v>
      </c>
      <c r="I62" s="6">
        <v>8.0</v>
      </c>
      <c r="J62" s="6">
        <v>9.0</v>
      </c>
      <c r="K62" s="6">
        <v>10.0</v>
      </c>
      <c r="L62" s="6">
        <v>11.0</v>
      </c>
      <c r="M62" s="6">
        <v>12.0</v>
      </c>
      <c r="N62" s="6">
        <v>13.0</v>
      </c>
      <c r="O62" s="6">
        <v>14.0</v>
      </c>
      <c r="P62" s="6">
        <v>15.0</v>
      </c>
      <c r="Q62" s="6">
        <v>16.0</v>
      </c>
      <c r="R62" s="6">
        <v>17.0</v>
      </c>
      <c r="S62" s="6">
        <v>18.0</v>
      </c>
      <c r="T62" s="6">
        <v>19.0</v>
      </c>
      <c r="U62" s="6">
        <v>20.0</v>
      </c>
      <c r="V62" s="6">
        <v>21.0</v>
      </c>
      <c r="W62" s="6" t="s">
        <v>3</v>
      </c>
      <c r="X62" s="6"/>
      <c r="Y62" s="6"/>
      <c r="Z62" s="3"/>
      <c r="AA62" s="2"/>
      <c r="AB62" s="2"/>
    </row>
    <row r="63" ht="12.75" customHeight="1">
      <c r="A63" s="21" t="s">
        <v>83</v>
      </c>
      <c r="B63" s="6">
        <f>7</f>
        <v>7</v>
      </c>
      <c r="C63" s="6"/>
      <c r="D63" s="6"/>
      <c r="E63" s="6">
        <f>6</f>
        <v>6</v>
      </c>
      <c r="F63" s="6">
        <f>12+5</f>
        <v>17</v>
      </c>
      <c r="G63" s="10">
        <v>5.0</v>
      </c>
      <c r="H63" s="10">
        <v>5.0</v>
      </c>
      <c r="I63" s="6">
        <f>10+5</f>
        <v>15</v>
      </c>
      <c r="J63" s="6">
        <f>4+5</f>
        <v>9</v>
      </c>
      <c r="K63" s="6"/>
      <c r="L63" s="6"/>
      <c r="M63" s="6">
        <f>4</f>
        <v>4</v>
      </c>
      <c r="N63" s="6"/>
      <c r="O63" s="6"/>
      <c r="P63" s="6"/>
      <c r="Q63" s="22">
        <f>-10</f>
        <v>-10</v>
      </c>
      <c r="R63" s="22"/>
      <c r="S63" s="22"/>
      <c r="T63" s="22"/>
      <c r="U63" s="22"/>
      <c r="V63" s="22"/>
      <c r="W63" s="22">
        <f t="shared" ref="W63:W68" si="26">SUM(B63:V63)</f>
        <v>58</v>
      </c>
      <c r="X63" s="6"/>
      <c r="Y63" s="6"/>
      <c r="Z63" s="3"/>
      <c r="AA63" s="2"/>
      <c r="AB63" s="2"/>
    </row>
    <row r="64" ht="12.75" customHeight="1">
      <c r="A64" s="21" t="s">
        <v>84</v>
      </c>
      <c r="B64" s="6"/>
      <c r="C64" s="6"/>
      <c r="D64" s="6"/>
      <c r="E64" s="6"/>
      <c r="F64" s="6">
        <f>5</f>
        <v>5</v>
      </c>
      <c r="G64" s="6"/>
      <c r="H64" s="6"/>
      <c r="I64" s="6">
        <f>7</f>
        <v>7</v>
      </c>
      <c r="J64" s="6"/>
      <c r="K64" s="6"/>
      <c r="L64" s="6"/>
      <c r="M64" s="6"/>
      <c r="N64" s="6"/>
      <c r="O64" s="6"/>
      <c r="P64" s="6"/>
      <c r="Q64" s="6"/>
      <c r="R64" s="6"/>
      <c r="S64" s="22">
        <f>-10</f>
        <v>-10</v>
      </c>
      <c r="T64" s="22"/>
      <c r="U64" s="22"/>
      <c r="V64" s="22"/>
      <c r="W64" s="22">
        <f t="shared" si="26"/>
        <v>2</v>
      </c>
      <c r="X64" s="6"/>
      <c r="Y64" s="3"/>
      <c r="Z64" s="3"/>
      <c r="AA64" s="2"/>
      <c r="AB64" s="2"/>
    </row>
    <row r="65" ht="12.75" customHeight="1">
      <c r="A65" s="15" t="s">
        <v>85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>
        <f t="shared" si="26"/>
        <v>0</v>
      </c>
      <c r="X65" s="6"/>
      <c r="Y65" s="3"/>
      <c r="Z65" s="3"/>
      <c r="AA65" s="2"/>
      <c r="AB65" s="2"/>
    </row>
    <row r="66" ht="12.75" customHeight="1">
      <c r="A66" s="15" t="s">
        <v>86</v>
      </c>
      <c r="B66" s="6"/>
      <c r="C66" s="6">
        <f>3</f>
        <v>3</v>
      </c>
      <c r="D66" s="6"/>
      <c r="E66" s="6">
        <f>3+5</f>
        <v>8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>
        <f t="shared" si="26"/>
        <v>11</v>
      </c>
      <c r="X66" s="6"/>
      <c r="Y66" s="3"/>
      <c r="Z66" s="3"/>
      <c r="AA66" s="2"/>
      <c r="AB66" s="2"/>
    </row>
    <row r="67" ht="12.75" customHeight="1">
      <c r="A67" s="21" t="s">
        <v>87</v>
      </c>
      <c r="B67" s="6"/>
      <c r="C67" s="6"/>
      <c r="D67" s="6"/>
      <c r="E67" s="6"/>
      <c r="F67" s="6"/>
      <c r="G67" s="6">
        <f t="shared" ref="G67:H67" si="27">14</f>
        <v>14</v>
      </c>
      <c r="H67" s="6">
        <f t="shared" si="27"/>
        <v>14</v>
      </c>
      <c r="I67" s="6"/>
      <c r="J67" s="6"/>
      <c r="K67" s="6">
        <f>1</f>
        <v>1</v>
      </c>
      <c r="L67" s="6"/>
      <c r="M67" s="22">
        <f>-10</f>
        <v>-10</v>
      </c>
      <c r="N67" s="22"/>
      <c r="O67" s="22"/>
      <c r="P67" s="22"/>
      <c r="Q67" s="22"/>
      <c r="R67" s="22"/>
      <c r="S67" s="22"/>
      <c r="T67" s="22"/>
      <c r="U67" s="22"/>
      <c r="V67" s="22"/>
      <c r="W67" s="22">
        <f t="shared" si="26"/>
        <v>19</v>
      </c>
      <c r="X67" s="6"/>
      <c r="Y67" s="3"/>
      <c r="Z67" s="3"/>
      <c r="AA67" s="2"/>
      <c r="AB67" s="2"/>
    </row>
    <row r="68" ht="12.75" customHeight="1">
      <c r="A68" s="15" t="s">
        <v>88</v>
      </c>
      <c r="B68" s="6"/>
      <c r="C68" s="6"/>
      <c r="D68" s="6"/>
      <c r="E68" s="6">
        <f>2</f>
        <v>2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>
        <f>7</f>
        <v>7</v>
      </c>
      <c r="Q68" s="6">
        <f>5</f>
        <v>5</v>
      </c>
      <c r="R68" s="10">
        <v>3.0</v>
      </c>
      <c r="S68" s="10">
        <v>2.0</v>
      </c>
      <c r="T68" s="6">
        <f>6</f>
        <v>6</v>
      </c>
      <c r="U68" s="6">
        <f>1</f>
        <v>1</v>
      </c>
      <c r="V68" s="6"/>
      <c r="W68" s="6">
        <f t="shared" si="26"/>
        <v>26</v>
      </c>
      <c r="X68" s="6"/>
      <c r="Y68" s="3"/>
      <c r="Z68" s="3"/>
      <c r="AA68" s="2"/>
      <c r="AB68" s="2"/>
    </row>
    <row r="69" ht="12.75" customHeight="1">
      <c r="A69" s="40" t="s">
        <v>89</v>
      </c>
      <c r="B69" s="6"/>
      <c r="C69" s="6"/>
      <c r="D69" s="6"/>
      <c r="E69" s="6">
        <f>14</f>
        <v>14</v>
      </c>
      <c r="F69" s="6"/>
      <c r="G69" s="6"/>
      <c r="H69" s="6"/>
      <c r="I69" s="6">
        <f>4</f>
        <v>4</v>
      </c>
      <c r="J69" s="6">
        <f>2</f>
        <v>2</v>
      </c>
      <c r="K69" s="6"/>
      <c r="L69" s="6"/>
      <c r="M69" s="6">
        <f>1</f>
        <v>1</v>
      </c>
      <c r="N69" s="6"/>
      <c r="O69" s="6"/>
      <c r="P69" s="6">
        <f>3</f>
        <v>3</v>
      </c>
      <c r="Q69" s="6"/>
      <c r="R69" s="6"/>
      <c r="S69" s="6"/>
      <c r="T69" s="18">
        <v>10.0</v>
      </c>
      <c r="U69" s="18">
        <v>10.0</v>
      </c>
      <c r="V69" s="18">
        <v>10.0</v>
      </c>
      <c r="W69" s="18">
        <f>SUM(B69:V69)+50</f>
        <v>104</v>
      </c>
      <c r="X69" s="6"/>
      <c r="Y69" s="3"/>
      <c r="Z69" s="3"/>
      <c r="AA69" s="2"/>
      <c r="AB69" s="2"/>
    </row>
    <row r="70" ht="12.75" customHeight="1">
      <c r="A70" s="15" t="s">
        <v>90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10">
        <v>6.0</v>
      </c>
      <c r="T70" s="6"/>
      <c r="U70" s="6"/>
      <c r="V70" s="6"/>
      <c r="W70" s="6">
        <f t="shared" ref="W70:W71" si="28">SUM(B70:V70)</f>
        <v>6</v>
      </c>
      <c r="X70" s="6"/>
      <c r="Y70" s="3"/>
      <c r="Z70" s="3"/>
      <c r="AA70" s="2"/>
      <c r="AB70" s="2"/>
    </row>
    <row r="71" ht="12.75" customHeight="1">
      <c r="A71" s="15" t="s">
        <v>91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4">
        <f>25</f>
        <v>25</v>
      </c>
      <c r="P71" s="6"/>
      <c r="Q71" s="6"/>
      <c r="R71" s="6"/>
      <c r="S71" s="6"/>
      <c r="T71" s="6"/>
      <c r="U71" s="6"/>
      <c r="V71" s="6"/>
      <c r="W71" s="6">
        <f t="shared" si="28"/>
        <v>25</v>
      </c>
      <c r="X71" s="6"/>
      <c r="Y71" s="3"/>
      <c r="Z71" s="3"/>
      <c r="AA71" s="2"/>
      <c r="AB71" s="2"/>
    </row>
    <row r="72" ht="12.75" customHeight="1">
      <c r="A72" s="5" t="s">
        <v>13</v>
      </c>
      <c r="B72" s="6">
        <f t="shared" ref="B72:W72" si="29">SUM(B63:B71)</f>
        <v>7</v>
      </c>
      <c r="C72" s="6">
        <f t="shared" si="29"/>
        <v>3</v>
      </c>
      <c r="D72" s="6">
        <f t="shared" si="29"/>
        <v>0</v>
      </c>
      <c r="E72" s="6">
        <f t="shared" si="29"/>
        <v>30</v>
      </c>
      <c r="F72" s="6">
        <f t="shared" si="29"/>
        <v>22</v>
      </c>
      <c r="G72" s="6">
        <f t="shared" si="29"/>
        <v>19</v>
      </c>
      <c r="H72" s="6">
        <f t="shared" si="29"/>
        <v>19</v>
      </c>
      <c r="I72" s="6">
        <f t="shared" si="29"/>
        <v>26</v>
      </c>
      <c r="J72" s="6">
        <f t="shared" si="29"/>
        <v>11</v>
      </c>
      <c r="K72" s="6">
        <f t="shared" si="29"/>
        <v>1</v>
      </c>
      <c r="L72" s="6">
        <f t="shared" si="29"/>
        <v>0</v>
      </c>
      <c r="M72" s="6">
        <f t="shared" si="29"/>
        <v>-5</v>
      </c>
      <c r="N72" s="6">
        <f t="shared" si="29"/>
        <v>0</v>
      </c>
      <c r="O72" s="6">
        <f t="shared" si="29"/>
        <v>25</v>
      </c>
      <c r="P72" s="6">
        <f t="shared" si="29"/>
        <v>10</v>
      </c>
      <c r="Q72" s="6">
        <f t="shared" si="29"/>
        <v>-5</v>
      </c>
      <c r="R72" s="6">
        <f t="shared" si="29"/>
        <v>3</v>
      </c>
      <c r="S72" s="6">
        <f t="shared" si="29"/>
        <v>-2</v>
      </c>
      <c r="T72" s="6">
        <f t="shared" si="29"/>
        <v>16</v>
      </c>
      <c r="U72" s="6">
        <f t="shared" si="29"/>
        <v>11</v>
      </c>
      <c r="V72" s="6">
        <f t="shared" si="29"/>
        <v>10</v>
      </c>
      <c r="W72" s="6">
        <f t="shared" si="29"/>
        <v>251</v>
      </c>
      <c r="X72" s="6"/>
      <c r="Y72" s="3"/>
      <c r="Z72" s="3"/>
      <c r="AA72" s="2"/>
      <c r="AB72" s="2"/>
    </row>
    <row r="73" ht="12.75" customHeight="1">
      <c r="A73" s="5" t="s">
        <v>14</v>
      </c>
      <c r="B73" s="6">
        <f>B72</f>
        <v>7</v>
      </c>
      <c r="C73" s="6">
        <f t="shared" ref="C73:V73" si="30">B73+C72</f>
        <v>10</v>
      </c>
      <c r="D73" s="6">
        <f t="shared" si="30"/>
        <v>10</v>
      </c>
      <c r="E73" s="6">
        <f t="shared" si="30"/>
        <v>40</v>
      </c>
      <c r="F73" s="6">
        <f t="shared" si="30"/>
        <v>62</v>
      </c>
      <c r="G73" s="6">
        <f t="shared" si="30"/>
        <v>81</v>
      </c>
      <c r="H73" s="6">
        <f t="shared" si="30"/>
        <v>100</v>
      </c>
      <c r="I73" s="6">
        <f t="shared" si="30"/>
        <v>126</v>
      </c>
      <c r="J73" s="6">
        <f t="shared" si="30"/>
        <v>137</v>
      </c>
      <c r="K73" s="6">
        <f t="shared" si="30"/>
        <v>138</v>
      </c>
      <c r="L73" s="6">
        <f t="shared" si="30"/>
        <v>138</v>
      </c>
      <c r="M73" s="6">
        <f t="shared" si="30"/>
        <v>133</v>
      </c>
      <c r="N73" s="6">
        <f t="shared" si="30"/>
        <v>133</v>
      </c>
      <c r="O73" s="6">
        <f t="shared" si="30"/>
        <v>158</v>
      </c>
      <c r="P73" s="6">
        <f t="shared" si="30"/>
        <v>168</v>
      </c>
      <c r="Q73" s="6">
        <f t="shared" si="30"/>
        <v>163</v>
      </c>
      <c r="R73" s="6">
        <f t="shared" si="30"/>
        <v>166</v>
      </c>
      <c r="S73" s="6">
        <f t="shared" si="30"/>
        <v>164</v>
      </c>
      <c r="T73" s="6">
        <f t="shared" si="30"/>
        <v>180</v>
      </c>
      <c r="U73" s="6">
        <f t="shared" si="30"/>
        <v>191</v>
      </c>
      <c r="V73" s="6">
        <f t="shared" si="30"/>
        <v>201</v>
      </c>
      <c r="W73" s="6">
        <f>W72</f>
        <v>251</v>
      </c>
      <c r="X73" s="3"/>
      <c r="Y73" s="3"/>
      <c r="Z73" s="3"/>
      <c r="AA73" s="2"/>
      <c r="AB73" s="2"/>
    </row>
    <row r="74" ht="12.75" customHeight="1">
      <c r="A74" s="4" t="s">
        <v>92</v>
      </c>
      <c r="B74" s="6">
        <v>1.0</v>
      </c>
      <c r="C74" s="6">
        <v>2.0</v>
      </c>
      <c r="D74" s="6">
        <v>3.0</v>
      </c>
      <c r="E74" s="6">
        <v>4.0</v>
      </c>
      <c r="F74" s="6">
        <v>5.0</v>
      </c>
      <c r="G74" s="7">
        <v>6.0</v>
      </c>
      <c r="H74" s="6">
        <v>7.0</v>
      </c>
      <c r="I74" s="6">
        <v>8.0</v>
      </c>
      <c r="J74" s="6">
        <v>9.0</v>
      </c>
      <c r="K74" s="6">
        <v>10.0</v>
      </c>
      <c r="L74" s="6">
        <v>11.0</v>
      </c>
      <c r="M74" s="6">
        <v>12.0</v>
      </c>
      <c r="N74" s="6">
        <v>13.0</v>
      </c>
      <c r="O74" s="7">
        <v>14.0</v>
      </c>
      <c r="P74" s="6">
        <v>15.0</v>
      </c>
      <c r="Q74" s="6">
        <v>16.0</v>
      </c>
      <c r="R74" s="6">
        <v>17.0</v>
      </c>
      <c r="S74" s="6">
        <v>18.0</v>
      </c>
      <c r="T74" s="6">
        <v>19.0</v>
      </c>
      <c r="U74" s="6">
        <v>20.0</v>
      </c>
      <c r="V74" s="6">
        <v>21.0</v>
      </c>
      <c r="W74" s="6" t="s">
        <v>3</v>
      </c>
      <c r="X74" s="3"/>
      <c r="Y74" s="3"/>
      <c r="Z74" s="3"/>
      <c r="AA74" s="2"/>
      <c r="AB74" s="2"/>
    </row>
    <row r="75" ht="12.75" customHeight="1">
      <c r="A75" s="41" t="s">
        <v>93</v>
      </c>
      <c r="B75" s="6"/>
      <c r="C75" s="6"/>
      <c r="D75" s="6"/>
      <c r="E75" s="6">
        <f>7</f>
        <v>7</v>
      </c>
      <c r="F75" s="16">
        <f>14+15</f>
        <v>29</v>
      </c>
      <c r="G75" s="11">
        <v>15.0</v>
      </c>
      <c r="H75" s="11">
        <v>15.0</v>
      </c>
      <c r="I75" s="16">
        <f>12+15</f>
        <v>27</v>
      </c>
      <c r="J75" s="16">
        <f>5+15</f>
        <v>20</v>
      </c>
      <c r="K75" s="11">
        <v>15.0</v>
      </c>
      <c r="L75" s="11">
        <v>15.0</v>
      </c>
      <c r="M75" s="16">
        <f>20+15</f>
        <v>35</v>
      </c>
      <c r="N75" s="10">
        <v>10.0</v>
      </c>
      <c r="O75" s="16">
        <f t="shared" ref="O75:Q75" si="31">16+15</f>
        <v>31</v>
      </c>
      <c r="P75" s="16">
        <f t="shared" si="31"/>
        <v>31</v>
      </c>
      <c r="Q75" s="16">
        <f t="shared" si="31"/>
        <v>31</v>
      </c>
      <c r="R75" s="11">
        <v>15.0</v>
      </c>
      <c r="S75" s="11">
        <f>4+15</f>
        <v>19</v>
      </c>
      <c r="T75" s="11">
        <f t="shared" ref="T75:U75" si="32">10+15</f>
        <v>25</v>
      </c>
      <c r="U75" s="11">
        <f t="shared" si="32"/>
        <v>25</v>
      </c>
      <c r="V75" s="11">
        <v>15.0</v>
      </c>
      <c r="W75" s="11">
        <f>SUM(B75:V75)+100</f>
        <v>480</v>
      </c>
      <c r="X75" s="3"/>
      <c r="Y75" s="3"/>
      <c r="Z75" s="3"/>
      <c r="AA75" s="2"/>
      <c r="AB75" s="2"/>
    </row>
    <row r="76" ht="12.75" customHeight="1">
      <c r="A76" s="15" t="s">
        <v>94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>
        <f t="shared" ref="W76:W83" si="33">SUM(B76:V76)</f>
        <v>0</v>
      </c>
      <c r="X76" s="3"/>
      <c r="Y76" s="3"/>
      <c r="Z76" s="3"/>
      <c r="AA76" s="2"/>
      <c r="AB76" s="2"/>
    </row>
    <row r="77" ht="12.75" customHeight="1">
      <c r="A77" s="15" t="s">
        <v>95</v>
      </c>
      <c r="B77" s="6"/>
      <c r="C77" s="6"/>
      <c r="D77" s="6">
        <f>7</f>
        <v>7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f>20</f>
        <v>20</v>
      </c>
      <c r="P77" s="6"/>
      <c r="Q77" s="6"/>
      <c r="R77" s="6"/>
      <c r="S77" s="6"/>
      <c r="T77" s="6"/>
      <c r="U77" s="6"/>
      <c r="V77" s="6"/>
      <c r="W77" s="6">
        <f t="shared" si="33"/>
        <v>27</v>
      </c>
      <c r="X77" s="3"/>
      <c r="Y77" s="3"/>
      <c r="Z77" s="3"/>
      <c r="AA77" s="2"/>
      <c r="AB77" s="2"/>
    </row>
    <row r="78" ht="12.75" customHeight="1">
      <c r="A78" s="15" t="s">
        <v>96</v>
      </c>
      <c r="B78" s="6"/>
      <c r="C78" s="6">
        <f>20+3</f>
        <v>23</v>
      </c>
      <c r="D78" s="10">
        <v>3.0</v>
      </c>
      <c r="E78" s="10">
        <v>3.0</v>
      </c>
      <c r="F78" s="10">
        <v>3.0</v>
      </c>
      <c r="G78" s="6">
        <f>5</f>
        <v>5</v>
      </c>
      <c r="H78" s="6"/>
      <c r="I78" s="6"/>
      <c r="J78" s="6"/>
      <c r="K78" s="6"/>
      <c r="L78" s="6"/>
      <c r="M78" s="6"/>
      <c r="N78" s="6">
        <f>9</f>
        <v>9</v>
      </c>
      <c r="O78" s="6"/>
      <c r="P78" s="6"/>
      <c r="Q78" s="6"/>
      <c r="R78" s="6"/>
      <c r="S78" s="6"/>
      <c r="T78" s="6"/>
      <c r="U78" s="6"/>
      <c r="V78" s="6">
        <f>8</f>
        <v>8</v>
      </c>
      <c r="W78" s="6">
        <f t="shared" si="33"/>
        <v>54</v>
      </c>
      <c r="X78" s="3"/>
      <c r="Y78" s="3"/>
      <c r="Z78" s="3"/>
      <c r="AA78" s="2"/>
      <c r="AB78" s="2"/>
    </row>
    <row r="79" ht="12.75" customHeight="1">
      <c r="A79" s="15" t="s">
        <v>97</v>
      </c>
      <c r="B79" s="6"/>
      <c r="C79" s="6"/>
      <c r="D79" s="6"/>
      <c r="E79" s="6"/>
      <c r="F79" s="6"/>
      <c r="G79" s="6">
        <f>20</f>
        <v>20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>
        <f t="shared" si="33"/>
        <v>20</v>
      </c>
      <c r="X79" s="3"/>
      <c r="Y79" s="3"/>
      <c r="Z79" s="3"/>
      <c r="AA79" s="2"/>
      <c r="AB79" s="2"/>
    </row>
    <row r="80" ht="12.75" customHeight="1">
      <c r="A80" s="15" t="s">
        <v>98</v>
      </c>
      <c r="B80" s="6"/>
      <c r="C80" s="6">
        <f t="shared" ref="C80:D80" si="34">5</f>
        <v>5</v>
      </c>
      <c r="D80" s="6">
        <f t="shared" si="34"/>
        <v>5</v>
      </c>
      <c r="E80" s="6"/>
      <c r="F80" s="6"/>
      <c r="G80" s="6">
        <f>1</f>
        <v>1</v>
      </c>
      <c r="H80" s="6">
        <f>8</f>
        <v>8</v>
      </c>
      <c r="I80" s="6"/>
      <c r="J80" s="6"/>
      <c r="K80" s="6"/>
      <c r="L80" s="6">
        <f>5</f>
        <v>5</v>
      </c>
      <c r="M80" s="6"/>
      <c r="N80" s="6"/>
      <c r="O80" s="6"/>
      <c r="P80" s="6"/>
      <c r="Q80" s="6"/>
      <c r="R80" s="10">
        <v>1.0</v>
      </c>
      <c r="S80" s="6"/>
      <c r="T80" s="6"/>
      <c r="U80" s="6"/>
      <c r="V80" s="6"/>
      <c r="W80" s="6">
        <f t="shared" si="33"/>
        <v>25</v>
      </c>
      <c r="X80" s="3"/>
      <c r="Y80" s="3"/>
      <c r="Z80" s="3"/>
      <c r="AA80" s="2"/>
      <c r="AB80" s="2"/>
    </row>
    <row r="81" ht="12.75" customHeight="1">
      <c r="A81" s="15" t="s">
        <v>99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>
        <f t="shared" si="33"/>
        <v>0</v>
      </c>
      <c r="X81" s="3"/>
      <c r="Y81" s="3"/>
      <c r="Z81" s="3"/>
      <c r="AA81" s="2"/>
      <c r="AB81" s="2"/>
    </row>
    <row r="82" ht="12.75" customHeight="1">
      <c r="A82" s="15" t="s">
        <v>100</v>
      </c>
      <c r="B82" s="34">
        <f>25</f>
        <v>25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>
        <f t="shared" si="33"/>
        <v>25</v>
      </c>
      <c r="X82" s="3"/>
      <c r="Y82" s="3"/>
      <c r="Z82" s="3"/>
      <c r="AA82" s="2"/>
      <c r="AB82" s="2"/>
    </row>
    <row r="83" ht="12.75" customHeight="1">
      <c r="A83" s="15" t="s">
        <v>101</v>
      </c>
      <c r="B83" s="6"/>
      <c r="C83" s="6"/>
      <c r="D83" s="6"/>
      <c r="E83" s="6"/>
      <c r="F83" s="6">
        <f>8</f>
        <v>8</v>
      </c>
      <c r="G83" s="6"/>
      <c r="H83" s="6"/>
      <c r="I83" s="6"/>
      <c r="J83" s="6"/>
      <c r="K83" s="6"/>
      <c r="L83" s="6"/>
      <c r="M83" s="6"/>
      <c r="N83" s="6"/>
      <c r="O83" s="6"/>
      <c r="P83" s="6">
        <f>20</f>
        <v>20</v>
      </c>
      <c r="Q83" s="6">
        <f>14</f>
        <v>14</v>
      </c>
      <c r="R83" s="6"/>
      <c r="S83" s="6"/>
      <c r="T83" s="6">
        <f>1</f>
        <v>1</v>
      </c>
      <c r="U83" s="6"/>
      <c r="V83" s="6"/>
      <c r="W83" s="6">
        <f t="shared" si="33"/>
        <v>43</v>
      </c>
      <c r="X83" s="3"/>
      <c r="Y83" s="3"/>
      <c r="Z83" s="3"/>
      <c r="AA83" s="2"/>
      <c r="AB83" s="2"/>
    </row>
    <row r="84" ht="12.75" customHeight="1">
      <c r="A84" s="5" t="s">
        <v>13</v>
      </c>
      <c r="B84" s="6">
        <f t="shared" ref="B84:W84" si="35">SUM(B75:B83)</f>
        <v>25</v>
      </c>
      <c r="C84" s="6">
        <f t="shared" si="35"/>
        <v>28</v>
      </c>
      <c r="D84" s="6">
        <f t="shared" si="35"/>
        <v>15</v>
      </c>
      <c r="E84" s="6">
        <f t="shared" si="35"/>
        <v>10</v>
      </c>
      <c r="F84" s="6">
        <f t="shared" si="35"/>
        <v>40</v>
      </c>
      <c r="G84" s="6">
        <f t="shared" si="35"/>
        <v>41</v>
      </c>
      <c r="H84" s="6">
        <f t="shared" si="35"/>
        <v>23</v>
      </c>
      <c r="I84" s="6">
        <f t="shared" si="35"/>
        <v>27</v>
      </c>
      <c r="J84" s="6">
        <f t="shared" si="35"/>
        <v>20</v>
      </c>
      <c r="K84" s="6">
        <f t="shared" si="35"/>
        <v>15</v>
      </c>
      <c r="L84" s="6">
        <f t="shared" si="35"/>
        <v>20</v>
      </c>
      <c r="M84" s="6">
        <f t="shared" si="35"/>
        <v>35</v>
      </c>
      <c r="N84" s="6">
        <f t="shared" si="35"/>
        <v>19</v>
      </c>
      <c r="O84" s="6">
        <f t="shared" si="35"/>
        <v>51</v>
      </c>
      <c r="P84" s="6">
        <f t="shared" si="35"/>
        <v>51</v>
      </c>
      <c r="Q84" s="6">
        <f t="shared" si="35"/>
        <v>45</v>
      </c>
      <c r="R84" s="6">
        <f t="shared" si="35"/>
        <v>16</v>
      </c>
      <c r="S84" s="6">
        <f t="shared" si="35"/>
        <v>19</v>
      </c>
      <c r="T84" s="6">
        <f t="shared" si="35"/>
        <v>26</v>
      </c>
      <c r="U84" s="6">
        <f t="shared" si="35"/>
        <v>25</v>
      </c>
      <c r="V84" s="6">
        <f t="shared" si="35"/>
        <v>23</v>
      </c>
      <c r="W84" s="6">
        <f t="shared" si="35"/>
        <v>674</v>
      </c>
      <c r="X84" s="3"/>
      <c r="Y84" s="3"/>
      <c r="Z84" s="3"/>
      <c r="AA84" s="2"/>
      <c r="AB84" s="2"/>
    </row>
    <row r="85" ht="12.75" customHeight="1">
      <c r="A85" s="5" t="s">
        <v>14</v>
      </c>
      <c r="B85" s="6">
        <f>B84</f>
        <v>25</v>
      </c>
      <c r="C85" s="6">
        <f t="shared" ref="C85:V85" si="36">B85+C84</f>
        <v>53</v>
      </c>
      <c r="D85" s="6">
        <f t="shared" si="36"/>
        <v>68</v>
      </c>
      <c r="E85" s="6">
        <f t="shared" si="36"/>
        <v>78</v>
      </c>
      <c r="F85" s="6">
        <f t="shared" si="36"/>
        <v>118</v>
      </c>
      <c r="G85" s="6">
        <f t="shared" si="36"/>
        <v>159</v>
      </c>
      <c r="H85" s="6">
        <f t="shared" si="36"/>
        <v>182</v>
      </c>
      <c r="I85" s="6">
        <f t="shared" si="36"/>
        <v>209</v>
      </c>
      <c r="J85" s="6">
        <f t="shared" si="36"/>
        <v>229</v>
      </c>
      <c r="K85" s="6">
        <f t="shared" si="36"/>
        <v>244</v>
      </c>
      <c r="L85" s="6">
        <f t="shared" si="36"/>
        <v>264</v>
      </c>
      <c r="M85" s="6">
        <f t="shared" si="36"/>
        <v>299</v>
      </c>
      <c r="N85" s="6">
        <f t="shared" si="36"/>
        <v>318</v>
      </c>
      <c r="O85" s="6">
        <f t="shared" si="36"/>
        <v>369</v>
      </c>
      <c r="P85" s="6">
        <f t="shared" si="36"/>
        <v>420</v>
      </c>
      <c r="Q85" s="6">
        <f t="shared" si="36"/>
        <v>465</v>
      </c>
      <c r="R85" s="6">
        <f t="shared" si="36"/>
        <v>481</v>
      </c>
      <c r="S85" s="6">
        <f t="shared" si="36"/>
        <v>500</v>
      </c>
      <c r="T85" s="6">
        <f t="shared" si="36"/>
        <v>526</v>
      </c>
      <c r="U85" s="6">
        <f t="shared" si="36"/>
        <v>551</v>
      </c>
      <c r="V85" s="6">
        <f t="shared" si="36"/>
        <v>574</v>
      </c>
      <c r="W85" s="6">
        <f>W84</f>
        <v>674</v>
      </c>
      <c r="X85" s="3"/>
      <c r="Y85" s="3"/>
      <c r="Z85" s="3"/>
      <c r="AA85" s="2"/>
      <c r="AB85" s="2"/>
    </row>
    <row r="86" ht="12.75" customHeight="1">
      <c r="A86" s="4" t="s">
        <v>102</v>
      </c>
      <c r="B86" s="6">
        <v>1.0</v>
      </c>
      <c r="C86" s="6">
        <v>2.0</v>
      </c>
      <c r="D86" s="6">
        <v>3.0</v>
      </c>
      <c r="E86" s="6">
        <v>4.0</v>
      </c>
      <c r="F86" s="6">
        <v>5.0</v>
      </c>
      <c r="G86" s="6">
        <v>6.0</v>
      </c>
      <c r="H86" s="6">
        <v>7.0</v>
      </c>
      <c r="I86" s="6">
        <v>8.0</v>
      </c>
      <c r="J86" s="6">
        <v>9.0</v>
      </c>
      <c r="K86" s="6">
        <v>10.0</v>
      </c>
      <c r="L86" s="6">
        <v>11.0</v>
      </c>
      <c r="M86" s="7">
        <v>12.0</v>
      </c>
      <c r="N86" s="6">
        <v>13.0</v>
      </c>
      <c r="O86" s="6">
        <v>14.0</v>
      </c>
      <c r="P86" s="6">
        <v>15.0</v>
      </c>
      <c r="Q86" s="6">
        <v>16.0</v>
      </c>
      <c r="R86" s="6">
        <v>17.0</v>
      </c>
      <c r="S86" s="6">
        <v>18.0</v>
      </c>
      <c r="T86" s="6">
        <v>19.0</v>
      </c>
      <c r="U86" s="6">
        <v>20.0</v>
      </c>
      <c r="V86" s="6">
        <v>21.0</v>
      </c>
      <c r="W86" s="6" t="s">
        <v>3</v>
      </c>
      <c r="X86" s="3"/>
      <c r="Y86" s="3"/>
      <c r="Z86" s="3"/>
      <c r="AA86" s="2"/>
      <c r="AB86" s="2"/>
    </row>
    <row r="87" ht="12.75" customHeight="1">
      <c r="A87" s="15" t="s">
        <v>103</v>
      </c>
      <c r="B87" s="6"/>
      <c r="C87" s="6"/>
      <c r="D87" s="6"/>
      <c r="E87" s="6"/>
      <c r="F87" s="6"/>
      <c r="G87" s="6"/>
      <c r="H87" s="6"/>
      <c r="I87" s="6"/>
      <c r="J87" s="6">
        <f>10</f>
        <v>10</v>
      </c>
      <c r="K87" s="6"/>
      <c r="L87" s="6">
        <f>20</f>
        <v>20</v>
      </c>
      <c r="M87" s="6">
        <f>8+3</f>
        <v>11</v>
      </c>
      <c r="N87" s="10">
        <v>3.0</v>
      </c>
      <c r="O87" s="10">
        <v>3.0</v>
      </c>
      <c r="P87" s="6">
        <f>1</f>
        <v>1</v>
      </c>
      <c r="Q87" s="6">
        <f>6</f>
        <v>6</v>
      </c>
      <c r="R87" s="6"/>
      <c r="S87" s="6"/>
      <c r="T87" s="6"/>
      <c r="U87" s="6"/>
      <c r="V87" s="6"/>
      <c r="W87" s="6">
        <f t="shared" ref="W87:W91" si="37">SUM(B87:V87)</f>
        <v>54</v>
      </c>
      <c r="X87" s="3"/>
      <c r="Y87" s="3"/>
      <c r="Z87" s="3"/>
      <c r="AA87" s="2"/>
      <c r="AB87" s="2"/>
    </row>
    <row r="88" ht="12.75" customHeight="1">
      <c r="A88" s="21" t="s">
        <v>104</v>
      </c>
      <c r="B88" s="6"/>
      <c r="C88" s="6">
        <f>16</f>
        <v>16</v>
      </c>
      <c r="D88" s="6"/>
      <c r="E88" s="6"/>
      <c r="F88" s="6"/>
      <c r="G88" s="38">
        <f>25+10</f>
        <v>35</v>
      </c>
      <c r="H88" s="10">
        <v>6.0</v>
      </c>
      <c r="I88" s="10">
        <v>6.0</v>
      </c>
      <c r="J88" s="10">
        <v>6.0</v>
      </c>
      <c r="K88" s="6">
        <f>9+6</f>
        <v>15</v>
      </c>
      <c r="L88" s="10">
        <v>6.0</v>
      </c>
      <c r="M88" s="10">
        <v>3.0</v>
      </c>
      <c r="N88" s="6">
        <f>3</f>
        <v>3</v>
      </c>
      <c r="O88" s="22">
        <f t="shared" ref="O88:O89" si="38">-10</f>
        <v>-10</v>
      </c>
      <c r="P88" s="22"/>
      <c r="Q88" s="22"/>
      <c r="R88" s="22"/>
      <c r="S88" s="22"/>
      <c r="T88" s="22"/>
      <c r="U88" s="22"/>
      <c r="V88" s="22"/>
      <c r="W88" s="22">
        <f t="shared" si="37"/>
        <v>86</v>
      </c>
      <c r="X88" s="3"/>
      <c r="Y88" s="3"/>
      <c r="Z88" s="3"/>
      <c r="AA88" s="2"/>
      <c r="AB88" s="2"/>
    </row>
    <row r="89" ht="12.75" customHeight="1">
      <c r="A89" s="21" t="s">
        <v>105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22">
        <f t="shared" si="38"/>
        <v>-10</v>
      </c>
      <c r="P89" s="22"/>
      <c r="Q89" s="22"/>
      <c r="R89" s="22"/>
      <c r="S89" s="22"/>
      <c r="T89" s="22"/>
      <c r="U89" s="22"/>
      <c r="V89" s="22"/>
      <c r="W89" s="22">
        <f t="shared" si="37"/>
        <v>-10</v>
      </c>
      <c r="X89" s="3"/>
      <c r="Y89" s="3"/>
      <c r="Z89" s="3"/>
      <c r="AA89" s="2"/>
      <c r="AB89" s="2"/>
    </row>
    <row r="90" ht="12.75" customHeight="1">
      <c r="A90" s="15" t="s">
        <v>106</v>
      </c>
      <c r="B90" s="6">
        <f>20</f>
        <v>20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>
        <f t="shared" si="37"/>
        <v>20</v>
      </c>
      <c r="X90" s="3"/>
      <c r="Y90" s="3"/>
      <c r="Z90" s="3"/>
      <c r="AA90" s="2"/>
      <c r="AB90" s="2"/>
    </row>
    <row r="91" ht="12.75" customHeight="1">
      <c r="A91" s="21" t="s">
        <v>107</v>
      </c>
      <c r="B91" s="6"/>
      <c r="C91" s="6"/>
      <c r="D91" s="6"/>
      <c r="E91" s="22">
        <f>-10</f>
        <v>-10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>
        <f t="shared" si="37"/>
        <v>-10</v>
      </c>
      <c r="X91" s="3"/>
      <c r="Y91" s="3"/>
      <c r="Z91" s="3"/>
      <c r="AA91" s="2"/>
      <c r="AB91" s="2"/>
    </row>
    <row r="92" ht="12.75" customHeight="1">
      <c r="A92" s="15" t="s">
        <v>108</v>
      </c>
      <c r="B92" s="6"/>
      <c r="C92" s="6"/>
      <c r="D92" s="6">
        <f>16</f>
        <v>16</v>
      </c>
      <c r="E92" s="6"/>
      <c r="F92" s="6"/>
      <c r="G92" s="6"/>
      <c r="H92" s="6">
        <f>3</f>
        <v>3</v>
      </c>
      <c r="I92" s="6"/>
      <c r="J92" s="6"/>
      <c r="K92" s="6"/>
      <c r="L92" s="6">
        <f>7</f>
        <v>7</v>
      </c>
      <c r="M92" s="14">
        <f>25</f>
        <v>25</v>
      </c>
      <c r="N92" s="6"/>
      <c r="O92" s="6"/>
      <c r="P92" s="6"/>
      <c r="Q92" s="6"/>
      <c r="R92" s="6"/>
      <c r="S92" s="14">
        <f>25</f>
        <v>25</v>
      </c>
      <c r="T92" s="6"/>
      <c r="U92" s="6"/>
      <c r="V92" s="10">
        <v>6.0</v>
      </c>
      <c r="W92" s="6">
        <f>SUM(B92:V92)+30</f>
        <v>112</v>
      </c>
      <c r="X92" s="3"/>
      <c r="Y92" s="3"/>
      <c r="Z92" s="3"/>
      <c r="AA92" s="2"/>
      <c r="AB92" s="2"/>
    </row>
    <row r="93" ht="12.75" customHeight="1">
      <c r="A93" s="15" t="s">
        <v>109</v>
      </c>
      <c r="B93" s="6">
        <v>5.0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>
        <f t="shared" ref="W93:W95" si="39">SUM(B93:V93)</f>
        <v>5</v>
      </c>
      <c r="X93" s="3"/>
      <c r="Y93" s="3"/>
      <c r="Z93" s="3"/>
      <c r="AA93" s="2"/>
      <c r="AB93" s="2"/>
    </row>
    <row r="94" ht="12.75" customHeight="1">
      <c r="A94" s="21" t="s">
        <v>110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22">
        <f>-10</f>
        <v>-10</v>
      </c>
      <c r="Q94" s="22"/>
      <c r="R94" s="22"/>
      <c r="S94" s="22"/>
      <c r="T94" s="22"/>
      <c r="U94" s="22"/>
      <c r="V94" s="22"/>
      <c r="W94" s="22">
        <f t="shared" si="39"/>
        <v>-10</v>
      </c>
      <c r="X94" s="3"/>
      <c r="Y94" s="3"/>
      <c r="Z94" s="3"/>
      <c r="AA94" s="2"/>
      <c r="AB94" s="2"/>
    </row>
    <row r="95" ht="12.75" customHeight="1">
      <c r="A95" s="15" t="s">
        <v>111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>
        <f t="shared" si="39"/>
        <v>0</v>
      </c>
      <c r="X95" s="3"/>
      <c r="Y95" s="3"/>
      <c r="Z95" s="3"/>
      <c r="AA95" s="2"/>
      <c r="AB95" s="2"/>
    </row>
    <row r="96" ht="12.75" customHeight="1">
      <c r="A96" s="5" t="s">
        <v>13</v>
      </c>
      <c r="B96" s="6">
        <f t="shared" ref="B96:W96" si="40">SUM(B87:B95)</f>
        <v>25</v>
      </c>
      <c r="C96" s="6">
        <f t="shared" si="40"/>
        <v>16</v>
      </c>
      <c r="D96" s="6">
        <f t="shared" si="40"/>
        <v>16</v>
      </c>
      <c r="E96" s="6">
        <f t="shared" si="40"/>
        <v>-10</v>
      </c>
      <c r="F96" s="6">
        <f t="shared" si="40"/>
        <v>0</v>
      </c>
      <c r="G96" s="6">
        <f t="shared" si="40"/>
        <v>35</v>
      </c>
      <c r="H96" s="6">
        <f t="shared" si="40"/>
        <v>9</v>
      </c>
      <c r="I96" s="6">
        <f t="shared" si="40"/>
        <v>6</v>
      </c>
      <c r="J96" s="6">
        <f t="shared" si="40"/>
        <v>16</v>
      </c>
      <c r="K96" s="6">
        <f t="shared" si="40"/>
        <v>15</v>
      </c>
      <c r="L96" s="6">
        <f t="shared" si="40"/>
        <v>33</v>
      </c>
      <c r="M96" s="6">
        <f t="shared" si="40"/>
        <v>39</v>
      </c>
      <c r="N96" s="6">
        <f t="shared" si="40"/>
        <v>6</v>
      </c>
      <c r="O96" s="6">
        <f t="shared" si="40"/>
        <v>-17</v>
      </c>
      <c r="P96" s="6">
        <f t="shared" si="40"/>
        <v>-9</v>
      </c>
      <c r="Q96" s="6">
        <f t="shared" si="40"/>
        <v>6</v>
      </c>
      <c r="R96" s="6">
        <f t="shared" si="40"/>
        <v>0</v>
      </c>
      <c r="S96" s="6">
        <f t="shared" si="40"/>
        <v>25</v>
      </c>
      <c r="T96" s="6">
        <f t="shared" si="40"/>
        <v>0</v>
      </c>
      <c r="U96" s="6">
        <f t="shared" si="40"/>
        <v>0</v>
      </c>
      <c r="V96" s="6">
        <f t="shared" si="40"/>
        <v>6</v>
      </c>
      <c r="W96" s="6">
        <f t="shared" si="40"/>
        <v>247</v>
      </c>
      <c r="X96" s="3"/>
      <c r="Y96" s="3"/>
      <c r="Z96" s="3"/>
      <c r="AA96" s="2"/>
      <c r="AB96" s="2"/>
    </row>
    <row r="97" ht="12.75" customHeight="1">
      <c r="A97" s="5" t="s">
        <v>14</v>
      </c>
      <c r="B97" s="6">
        <f>B96</f>
        <v>25</v>
      </c>
      <c r="C97" s="6">
        <f t="shared" ref="C97:V97" si="41">B97+C96</f>
        <v>41</v>
      </c>
      <c r="D97" s="6">
        <f t="shared" si="41"/>
        <v>57</v>
      </c>
      <c r="E97" s="6">
        <f t="shared" si="41"/>
        <v>47</v>
      </c>
      <c r="F97" s="6">
        <f t="shared" si="41"/>
        <v>47</v>
      </c>
      <c r="G97" s="6">
        <f t="shared" si="41"/>
        <v>82</v>
      </c>
      <c r="H97" s="6">
        <f t="shared" si="41"/>
        <v>91</v>
      </c>
      <c r="I97" s="6">
        <f t="shared" si="41"/>
        <v>97</v>
      </c>
      <c r="J97" s="6">
        <f t="shared" si="41"/>
        <v>113</v>
      </c>
      <c r="K97" s="6">
        <f t="shared" si="41"/>
        <v>128</v>
      </c>
      <c r="L97" s="6">
        <f t="shared" si="41"/>
        <v>161</v>
      </c>
      <c r="M97" s="6">
        <f t="shared" si="41"/>
        <v>200</v>
      </c>
      <c r="N97" s="6">
        <f t="shared" si="41"/>
        <v>206</v>
      </c>
      <c r="O97" s="6">
        <f t="shared" si="41"/>
        <v>189</v>
      </c>
      <c r="P97" s="6">
        <f t="shared" si="41"/>
        <v>180</v>
      </c>
      <c r="Q97" s="6">
        <f t="shared" si="41"/>
        <v>186</v>
      </c>
      <c r="R97" s="6">
        <f t="shared" si="41"/>
        <v>186</v>
      </c>
      <c r="S97" s="6">
        <f t="shared" si="41"/>
        <v>211</v>
      </c>
      <c r="T97" s="6">
        <f t="shared" si="41"/>
        <v>211</v>
      </c>
      <c r="U97" s="6">
        <f t="shared" si="41"/>
        <v>211</v>
      </c>
      <c r="V97" s="6">
        <f t="shared" si="41"/>
        <v>217</v>
      </c>
      <c r="W97" s="6">
        <f>W96</f>
        <v>247</v>
      </c>
      <c r="X97" s="3"/>
      <c r="Y97" s="3"/>
      <c r="Z97" s="3"/>
      <c r="AA97" s="2"/>
      <c r="AB97" s="2"/>
    </row>
    <row r="98" ht="12.75" customHeight="1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3"/>
      <c r="Y98" s="3"/>
      <c r="Z98" s="3"/>
      <c r="AA98" s="2"/>
      <c r="AB98" s="2"/>
    </row>
    <row r="99" ht="12.75" customHeight="1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3"/>
      <c r="Y99" s="3"/>
      <c r="Z99" s="3"/>
      <c r="AA99" s="2"/>
      <c r="AB99" s="2"/>
    </row>
    <row r="100" ht="12.75" customHeight="1">
      <c r="A100" s="5" t="s">
        <v>112</v>
      </c>
      <c r="B100" s="5" t="s">
        <v>113</v>
      </c>
      <c r="C100" s="5" t="s">
        <v>114</v>
      </c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3"/>
      <c r="Y100" s="3"/>
      <c r="Z100" s="3"/>
      <c r="AA100" s="2"/>
      <c r="AB100" s="2"/>
    </row>
    <row r="101" ht="12.75" customHeight="1">
      <c r="A101" s="5" t="str">
        <f>$A$2</f>
        <v>Vene</v>
      </c>
      <c r="B101" s="3">
        <f>$W$12</f>
        <v>935</v>
      </c>
      <c r="C101" s="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3"/>
      <c r="Y101" s="3"/>
      <c r="Z101" s="3"/>
      <c r="AA101" s="2"/>
      <c r="AB101" s="2"/>
    </row>
    <row r="102" ht="12.75" customHeight="1">
      <c r="A102" s="5" t="str">
        <f>$A$50</f>
        <v>Lombo</v>
      </c>
      <c r="B102" s="3">
        <f>$W$60</f>
        <v>723</v>
      </c>
      <c r="C102" s="3">
        <f t="shared" ref="C102:C108" si="42">B101-B102</f>
        <v>212</v>
      </c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3"/>
      <c r="Y102" s="3"/>
      <c r="Z102" s="3"/>
      <c r="AA102" s="2"/>
      <c r="AB102" s="2"/>
    </row>
    <row r="103" ht="12.75" customHeight="1">
      <c r="A103" s="5" t="str">
        <f>$A$74</f>
        <v>Musa</v>
      </c>
      <c r="B103" s="3">
        <f>$W$84</f>
        <v>674</v>
      </c>
      <c r="C103" s="3">
        <f t="shared" si="42"/>
        <v>49</v>
      </c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3"/>
      <c r="Y103" s="3"/>
      <c r="Z103" s="3"/>
      <c r="AA103" s="2"/>
      <c r="AB103" s="2"/>
    </row>
    <row r="104" ht="12.75" customHeight="1">
      <c r="A104" s="5" t="str">
        <f>$A$38</f>
        <v>Maffo</v>
      </c>
      <c r="B104" s="3">
        <f>$W$48</f>
        <v>404</v>
      </c>
      <c r="C104" s="3">
        <f t="shared" si="42"/>
        <v>270</v>
      </c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3"/>
      <c r="Y104" s="3"/>
      <c r="Z104" s="3"/>
      <c r="AA104" s="2"/>
      <c r="AB104" s="2"/>
    </row>
    <row r="105" ht="12.75" customHeight="1">
      <c r="A105" s="5" t="str">
        <f>$A$62</f>
        <v>Iaschi</v>
      </c>
      <c r="B105" s="3">
        <f>$W$72</f>
        <v>251</v>
      </c>
      <c r="C105" s="3">
        <f t="shared" si="42"/>
        <v>153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3"/>
      <c r="Y105" s="3"/>
      <c r="Z105" s="3"/>
      <c r="AA105" s="2"/>
      <c r="AB105" s="2"/>
    </row>
    <row r="106" ht="12.75" customHeight="1">
      <c r="A106" s="5" t="str">
        <f>$A$86</f>
        <v>Carlo</v>
      </c>
      <c r="B106" s="3">
        <f>$W$96</f>
        <v>247</v>
      </c>
      <c r="C106" s="3">
        <f t="shared" si="42"/>
        <v>4</v>
      </c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3"/>
      <c r="Y106" s="3"/>
      <c r="Z106" s="3"/>
      <c r="AA106" s="2"/>
      <c r="AB106" s="2"/>
    </row>
    <row r="107" ht="12.75" customHeight="1">
      <c r="A107" s="5" t="str">
        <f>$A$26</f>
        <v>Bonaz</v>
      </c>
      <c r="B107" s="3">
        <f>$W$36</f>
        <v>228</v>
      </c>
      <c r="C107" s="3">
        <f t="shared" si="42"/>
        <v>19</v>
      </c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3"/>
      <c r="Y107" s="3"/>
      <c r="Z107" s="3"/>
      <c r="AA107" s="2"/>
      <c r="AB107" s="2"/>
    </row>
    <row r="108" ht="12.75" customHeight="1">
      <c r="A108" s="5" t="str">
        <f>$A$14</f>
        <v>Kalle</v>
      </c>
      <c r="B108" s="3">
        <f>$W$24</f>
        <v>134</v>
      </c>
      <c r="C108" s="3">
        <f t="shared" si="42"/>
        <v>94</v>
      </c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3"/>
      <c r="Y108" s="3"/>
      <c r="Z108" s="3"/>
      <c r="AA108" s="2"/>
      <c r="AB108" s="2"/>
    </row>
    <row r="109" ht="12.75" customHeight="1"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3"/>
      <c r="Y109" s="3"/>
      <c r="Z109" s="3"/>
      <c r="AA109" s="2"/>
      <c r="AB109" s="2"/>
    </row>
    <row r="110" ht="12.75" customHeight="1"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2"/>
      <c r="AB110" s="2"/>
    </row>
    <row r="111" ht="12.75" customHeight="1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2"/>
      <c r="AB111" s="2"/>
    </row>
    <row r="112" ht="12.75" customHeight="1">
      <c r="C112" s="2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2"/>
      <c r="AB112" s="2"/>
    </row>
    <row r="113" ht="12.75" customHeight="1">
      <c r="C113" s="2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2"/>
      <c r="AB113" s="2"/>
    </row>
    <row r="114" ht="12.75" customHeight="1">
      <c r="C114" s="2"/>
      <c r="D114" s="3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2"/>
      <c r="AB114" s="2"/>
    </row>
    <row r="115" ht="12.75" customHeight="1">
      <c r="A115" s="2"/>
      <c r="B115" s="2"/>
      <c r="C115" s="2"/>
      <c r="D115" s="4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2"/>
      <c r="AB115" s="2"/>
    </row>
    <row r="116" ht="12.75" customHeight="1">
      <c r="A116" s="2"/>
      <c r="B116" s="2"/>
      <c r="C116" s="2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2"/>
      <c r="AB116" s="2"/>
    </row>
    <row r="117" ht="12.75" customHeight="1">
      <c r="A117" s="2"/>
      <c r="B117" s="2"/>
      <c r="C117" s="2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2"/>
      <c r="Y117" s="2"/>
      <c r="Z117" s="2"/>
      <c r="AA117" s="2"/>
      <c r="AB117" s="2"/>
    </row>
    <row r="118" ht="12.75" customHeight="1">
      <c r="A118" s="2"/>
      <c r="B118" s="2"/>
      <c r="C118" s="2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2"/>
      <c r="Y118" s="2"/>
      <c r="Z118" s="2"/>
      <c r="AA118" s="2"/>
      <c r="AB118" s="2"/>
    </row>
    <row r="119" ht="12.75" customHeight="1">
      <c r="A119" s="2"/>
      <c r="B119" s="2"/>
      <c r="C119" s="2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2"/>
      <c r="Y119" s="2"/>
      <c r="Z119" s="2"/>
      <c r="AA119" s="2"/>
      <c r="AB119" s="2"/>
    </row>
    <row r="120" ht="12.75" customHeight="1">
      <c r="A120" s="2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2"/>
      <c r="Y120" s="2"/>
      <c r="Z120" s="2"/>
      <c r="AA120" s="2"/>
      <c r="AB120" s="2"/>
    </row>
    <row r="121" ht="12.75" customHeight="1">
      <c r="A121" s="2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2"/>
      <c r="Y121" s="2"/>
      <c r="Z121" s="2"/>
      <c r="AA121" s="2"/>
      <c r="AB121" s="2"/>
    </row>
    <row r="122" ht="12.75" customHeight="1">
      <c r="A122" s="2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2"/>
      <c r="Y122" s="2"/>
      <c r="Z122" s="2"/>
      <c r="AA122" s="2"/>
      <c r="AB122" s="2"/>
    </row>
    <row r="123" ht="12.75" customHeight="1">
      <c r="A123" s="2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2"/>
      <c r="Y123" s="2"/>
      <c r="Z123" s="2"/>
      <c r="AA123" s="2"/>
      <c r="AB123" s="2"/>
    </row>
    <row r="124" ht="12.75" customHeight="1">
      <c r="A124" s="2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2"/>
      <c r="Y124" s="2"/>
      <c r="Z124" s="2"/>
      <c r="AA124" s="2"/>
      <c r="AB124" s="2"/>
    </row>
    <row r="125" ht="12.75" customHeight="1">
      <c r="A125" s="2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2"/>
      <c r="Y125" s="2"/>
      <c r="Z125" s="2"/>
      <c r="AA125" s="2"/>
      <c r="AB125" s="2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2"/>
      <c r="Y126" s="2"/>
      <c r="Z126" s="2"/>
      <c r="AA126" s="2"/>
      <c r="AB126" s="2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2"/>
      <c r="Y127" s="2"/>
      <c r="Z127" s="2"/>
      <c r="AA127" s="2"/>
      <c r="AB127" s="2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2"/>
      <c r="Y128" s="2"/>
      <c r="Z128" s="2"/>
      <c r="AA128" s="2"/>
      <c r="AB128" s="2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2"/>
      <c r="Y129" s="2"/>
      <c r="Z129" s="2"/>
      <c r="AA129" s="2"/>
      <c r="AB129" s="2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2"/>
      <c r="Y130" s="2"/>
      <c r="Z130" s="2"/>
      <c r="AA130" s="2"/>
      <c r="AB130" s="2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2"/>
      <c r="Y131" s="2"/>
      <c r="Z131" s="2"/>
      <c r="AA131" s="2"/>
      <c r="AB131" s="2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2"/>
      <c r="Y132" s="2"/>
      <c r="Z132" s="2"/>
      <c r="AA132" s="2"/>
      <c r="AB132" s="2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2"/>
      <c r="Y133" s="2"/>
      <c r="Z133" s="2"/>
      <c r="AA133" s="2"/>
      <c r="AB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ht="12.75" customHeight="1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ht="12.75" customHeight="1">
      <c r="A151" s="25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2"/>
      <c r="Y151" s="2"/>
      <c r="Z151" s="2"/>
      <c r="AA151" s="2"/>
      <c r="AB151" s="2"/>
    </row>
    <row r="152" ht="12.75" customHeight="1">
      <c r="A152" s="25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2"/>
      <c r="Y152" s="2"/>
      <c r="Z152" s="2"/>
      <c r="AA152" s="2"/>
      <c r="AB152" s="2"/>
    </row>
    <row r="153" ht="12.75" customHeight="1">
      <c r="A153" s="25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2"/>
      <c r="Y153" s="2"/>
      <c r="Z153" s="2"/>
      <c r="AA153" s="2"/>
      <c r="AB153" s="2"/>
    </row>
    <row r="154" ht="12.75" customHeight="1">
      <c r="A154" s="2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ht="12.75" customHeight="1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ht="12.75" customHeight="1">
      <c r="A176" s="25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2"/>
      <c r="X176" s="2"/>
      <c r="Y176" s="2"/>
      <c r="Z176" s="2"/>
      <c r="AA176" s="2"/>
      <c r="AB176" s="2"/>
    </row>
    <row r="177" ht="12.75" customHeight="1">
      <c r="A177" s="25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2"/>
      <c r="X177" s="2"/>
      <c r="Y177" s="2"/>
      <c r="Z177" s="2"/>
      <c r="AA177" s="2"/>
      <c r="AB177" s="2"/>
    </row>
    <row r="178" ht="12.75" customHeight="1">
      <c r="A178" s="25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2"/>
      <c r="X178" s="2"/>
      <c r="Y178" s="2"/>
      <c r="Z178" s="2"/>
      <c r="AA178" s="2"/>
      <c r="AB178" s="2"/>
    </row>
    <row r="179" ht="12.75" customHeight="1">
      <c r="A179" s="2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ht="12.75" customHeight="1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ht="12.75" customHeight="1">
      <c r="A203" s="25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2"/>
      <c r="X203" s="2"/>
      <c r="Y203" s="2"/>
      <c r="Z203" s="2"/>
      <c r="AA203" s="2"/>
      <c r="AB203" s="2"/>
    </row>
    <row r="204" ht="12.75" customHeight="1">
      <c r="A204" s="25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2"/>
      <c r="X204" s="2"/>
      <c r="Y204" s="2"/>
      <c r="Z204" s="2"/>
      <c r="AA204" s="2"/>
      <c r="AB204" s="2"/>
    </row>
    <row r="205" ht="12.75" customHeight="1">
      <c r="A205" s="25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2"/>
      <c r="X205" s="2"/>
      <c r="Y205" s="2"/>
      <c r="Z205" s="2"/>
      <c r="AA205" s="2"/>
      <c r="AB205" s="2"/>
    </row>
    <row r="206" ht="12.75" customHeight="1">
      <c r="A206" s="2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</sheetData>
  <autoFilter ref="$A$100:$B$108">
    <sortState ref="A100:B108">
      <sortCondition descending="1" ref="B100:B108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2"/>
    <hyperlink r:id="rId18" ref="A23"/>
    <hyperlink r:id="rId19" ref="A27"/>
    <hyperlink r:id="rId20" ref="A28"/>
    <hyperlink r:id="rId21" ref="A29"/>
    <hyperlink r:id="rId22" ref="A30"/>
    <hyperlink r:id="rId23" ref="A31"/>
    <hyperlink r:id="rId24" ref="A32"/>
    <hyperlink r:id="rId25" ref="A33"/>
    <hyperlink r:id="rId26" ref="A34"/>
    <hyperlink r:id="rId27" ref="A35"/>
    <hyperlink r:id="rId28" ref="A39"/>
    <hyperlink r:id="rId29" ref="A40"/>
    <hyperlink r:id="rId30" ref="A41"/>
    <hyperlink r:id="rId31" ref="A42"/>
    <hyperlink r:id="rId32" ref="A43"/>
    <hyperlink r:id="rId33" ref="A44"/>
    <hyperlink r:id="rId34" ref="A45"/>
    <hyperlink r:id="rId35" ref="A46"/>
    <hyperlink r:id="rId36" ref="A47"/>
    <hyperlink r:id="rId37" ref="A51"/>
    <hyperlink r:id="rId38" ref="A52"/>
    <hyperlink r:id="rId39" ref="A53"/>
    <hyperlink r:id="rId40" ref="A54"/>
    <hyperlink r:id="rId41" ref="A55"/>
    <hyperlink r:id="rId42" ref="A56"/>
    <hyperlink r:id="rId43" ref="A57"/>
    <hyperlink r:id="rId44" ref="A58"/>
    <hyperlink r:id="rId45" ref="A59"/>
    <hyperlink r:id="rId46" ref="A63"/>
    <hyperlink r:id="rId47" ref="A64"/>
    <hyperlink r:id="rId48" ref="A65"/>
    <hyperlink r:id="rId49" ref="A66"/>
    <hyperlink r:id="rId50" ref="A67"/>
    <hyperlink r:id="rId51" ref="A68"/>
    <hyperlink r:id="rId52" ref="A69"/>
    <hyperlink r:id="rId53" ref="A70"/>
    <hyperlink r:id="rId54" ref="A71"/>
    <hyperlink r:id="rId55" ref="A75"/>
    <hyperlink r:id="rId56" ref="A76"/>
    <hyperlink r:id="rId57" ref="A77"/>
    <hyperlink r:id="rId58" ref="A78"/>
    <hyperlink r:id="rId59" ref="A79"/>
    <hyperlink r:id="rId60" ref="A80"/>
    <hyperlink r:id="rId61" ref="A81"/>
    <hyperlink r:id="rId62" ref="A82"/>
    <hyperlink r:id="rId63" ref="A83"/>
    <hyperlink r:id="rId64" ref="A87"/>
    <hyperlink r:id="rId65" ref="A88"/>
    <hyperlink r:id="rId66" ref="A89"/>
    <hyperlink r:id="rId67" ref="A90"/>
    <hyperlink r:id="rId68" ref="A91"/>
    <hyperlink r:id="rId69" ref="A92"/>
    <hyperlink r:id="rId70" ref="A93"/>
    <hyperlink r:id="rId71" ref="A94"/>
    <hyperlink r:id="rId72" ref="A95"/>
  </hyperlinks>
  <drawing r:id="rId7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8.0"/>
    <col customWidth="1" min="3" max="3" width="13.0"/>
    <col customWidth="1" min="4" max="4" width="8.0"/>
    <col customWidth="1" min="5" max="5" width="14.25"/>
    <col customWidth="1" min="6" max="6" width="8.0"/>
    <col customWidth="1" min="7" max="7" width="8.25"/>
    <col customWidth="1" min="8" max="8" width="8.0"/>
    <col customWidth="1" min="9" max="9" width="12.0"/>
    <col customWidth="1" min="10" max="10" width="8.0"/>
    <col customWidth="1" min="11" max="11" width="8.63"/>
    <col customWidth="1" min="12" max="16" width="8.0"/>
  </cols>
  <sheetData>
    <row r="1" ht="12.75" customHeight="1">
      <c r="A1" s="45" t="s">
        <v>35</v>
      </c>
      <c r="B1" s="2">
        <v>500.0</v>
      </c>
      <c r="C1" s="45" t="s">
        <v>15</v>
      </c>
      <c r="D1" s="2">
        <v>500.0</v>
      </c>
      <c r="E1" s="45" t="s">
        <v>82</v>
      </c>
      <c r="F1" s="2">
        <v>500.0</v>
      </c>
      <c r="G1" s="45" t="s">
        <v>51</v>
      </c>
      <c r="H1" s="2">
        <v>500.0</v>
      </c>
      <c r="I1" s="45" t="s">
        <v>69</v>
      </c>
      <c r="J1" s="2">
        <v>500.0</v>
      </c>
      <c r="K1" s="45" t="s">
        <v>92</v>
      </c>
      <c r="L1" s="2">
        <v>500.0</v>
      </c>
      <c r="M1" s="45" t="s">
        <v>2</v>
      </c>
      <c r="N1" s="2">
        <v>500.0</v>
      </c>
      <c r="O1" s="45" t="s">
        <v>102</v>
      </c>
      <c r="P1" s="2">
        <v>500.0</v>
      </c>
    </row>
    <row r="2" ht="12.75" customHeight="1">
      <c r="A2" s="2" t="s">
        <v>115</v>
      </c>
      <c r="B2" s="2">
        <v>3.0</v>
      </c>
      <c r="C2" s="2" t="s">
        <v>116</v>
      </c>
      <c r="D2" s="2">
        <v>301.0</v>
      </c>
      <c r="E2" s="2" t="s">
        <v>117</v>
      </c>
      <c r="F2" s="2">
        <v>450.0</v>
      </c>
      <c r="G2" s="2" t="s">
        <v>118</v>
      </c>
      <c r="H2" s="2">
        <v>279.0</v>
      </c>
      <c r="I2" s="2" t="s">
        <v>119</v>
      </c>
      <c r="J2" s="2">
        <v>4.0</v>
      </c>
      <c r="K2" s="2" t="s">
        <v>120</v>
      </c>
      <c r="L2" s="2">
        <v>475.0</v>
      </c>
      <c r="M2" s="2" t="s">
        <v>121</v>
      </c>
      <c r="N2" s="2">
        <v>380.0</v>
      </c>
      <c r="O2" s="2" t="s">
        <v>122</v>
      </c>
      <c r="P2" s="2">
        <v>50.0</v>
      </c>
    </row>
    <row r="3" ht="12.75" customHeight="1">
      <c r="A3" s="46" t="s">
        <v>123</v>
      </c>
      <c r="B3" s="2">
        <v>120.0</v>
      </c>
      <c r="C3" s="2" t="s">
        <v>124</v>
      </c>
      <c r="D3" s="2">
        <v>56.0</v>
      </c>
      <c r="E3" s="2" t="s">
        <v>125</v>
      </c>
      <c r="F3" s="2">
        <v>4.0</v>
      </c>
      <c r="G3" s="46" t="s">
        <v>126</v>
      </c>
      <c r="H3" s="2">
        <v>157.0</v>
      </c>
      <c r="I3" s="46" t="s">
        <v>127</v>
      </c>
      <c r="J3" s="2">
        <v>61.0</v>
      </c>
      <c r="K3" s="46" t="s">
        <v>128</v>
      </c>
      <c r="L3" s="2">
        <v>1.0</v>
      </c>
      <c r="M3" s="46" t="s">
        <v>129</v>
      </c>
      <c r="N3" s="2">
        <v>10.0</v>
      </c>
      <c r="O3" s="46" t="s">
        <v>130</v>
      </c>
      <c r="P3" s="2">
        <v>185.0</v>
      </c>
    </row>
    <row r="4" ht="12.75" customHeight="1">
      <c r="A4" s="46" t="s">
        <v>131</v>
      </c>
      <c r="B4" s="2">
        <v>136.0</v>
      </c>
      <c r="C4" s="46" t="s">
        <v>132</v>
      </c>
      <c r="D4" s="2">
        <v>71.0</v>
      </c>
      <c r="E4" s="2" t="s">
        <v>133</v>
      </c>
      <c r="F4" s="2">
        <v>11.0</v>
      </c>
      <c r="G4" s="46" t="s">
        <v>134</v>
      </c>
      <c r="H4" s="2">
        <v>31.0</v>
      </c>
      <c r="I4" s="46" t="s">
        <v>135</v>
      </c>
      <c r="J4" s="2">
        <v>42.0</v>
      </c>
      <c r="K4" s="46" t="s">
        <v>136</v>
      </c>
      <c r="L4" s="2">
        <v>8.0</v>
      </c>
      <c r="M4" s="46" t="s">
        <v>137</v>
      </c>
      <c r="N4" s="2">
        <v>25.0</v>
      </c>
      <c r="O4" s="46" t="s">
        <v>138</v>
      </c>
      <c r="P4" s="2">
        <v>62.0</v>
      </c>
    </row>
    <row r="5" ht="12.75" customHeight="1">
      <c r="A5" s="46" t="s">
        <v>139</v>
      </c>
      <c r="B5" s="2">
        <v>20.0</v>
      </c>
      <c r="C5" s="46" t="s">
        <v>140</v>
      </c>
      <c r="D5" s="2">
        <v>55.0</v>
      </c>
      <c r="E5" s="2" t="s">
        <v>141</v>
      </c>
      <c r="F5" s="2">
        <v>6.0</v>
      </c>
      <c r="G5" s="46" t="s">
        <v>142</v>
      </c>
      <c r="H5" s="2">
        <v>1.0</v>
      </c>
      <c r="I5" s="46" t="s">
        <v>143</v>
      </c>
      <c r="J5" s="2">
        <v>101.0</v>
      </c>
      <c r="K5" s="46" t="s">
        <v>144</v>
      </c>
      <c r="L5" s="2">
        <v>1.0</v>
      </c>
      <c r="M5" s="46" t="s">
        <v>145</v>
      </c>
      <c r="N5" s="2">
        <v>13.0</v>
      </c>
      <c r="O5" s="46" t="s">
        <v>146</v>
      </c>
      <c r="P5" s="2">
        <v>70.0</v>
      </c>
    </row>
    <row r="6" ht="12.75" customHeight="1">
      <c r="A6" s="46" t="s">
        <v>147</v>
      </c>
      <c r="B6" s="2">
        <v>55.0</v>
      </c>
      <c r="C6" s="46" t="s">
        <v>148</v>
      </c>
      <c r="D6" s="2">
        <v>4.0</v>
      </c>
      <c r="E6" s="2" t="s">
        <v>149</v>
      </c>
      <c r="F6" s="2">
        <v>8.0</v>
      </c>
      <c r="G6" s="46" t="s">
        <v>150</v>
      </c>
      <c r="H6" s="2">
        <v>5.0</v>
      </c>
      <c r="I6" s="46" t="s">
        <v>151</v>
      </c>
      <c r="J6" s="2">
        <v>81.0</v>
      </c>
      <c r="K6" s="46" t="s">
        <v>152</v>
      </c>
      <c r="L6" s="2">
        <v>4.0</v>
      </c>
      <c r="M6" s="46" t="s">
        <v>153</v>
      </c>
      <c r="N6" s="2">
        <v>20.0</v>
      </c>
      <c r="O6" s="46" t="s">
        <v>154</v>
      </c>
      <c r="P6" s="2">
        <v>1.0</v>
      </c>
    </row>
    <row r="7" ht="12.75" customHeight="1">
      <c r="A7" s="46" t="s">
        <v>155</v>
      </c>
      <c r="B7" s="2">
        <v>29.0</v>
      </c>
      <c r="C7" s="46" t="s">
        <v>156</v>
      </c>
      <c r="D7" s="2">
        <v>8.0</v>
      </c>
      <c r="E7" s="2" t="s">
        <v>157</v>
      </c>
      <c r="F7" s="2">
        <v>1.0</v>
      </c>
      <c r="G7" s="46" t="s">
        <v>158</v>
      </c>
      <c r="H7" s="2">
        <v>5.0</v>
      </c>
      <c r="I7" s="46" t="s">
        <v>159</v>
      </c>
      <c r="J7" s="2">
        <v>3.0</v>
      </c>
      <c r="K7" s="46" t="s">
        <v>160</v>
      </c>
      <c r="L7" s="2">
        <v>1.0</v>
      </c>
      <c r="M7" s="46" t="s">
        <v>161</v>
      </c>
      <c r="N7" s="2">
        <v>19.0</v>
      </c>
      <c r="O7" s="46" t="s">
        <v>162</v>
      </c>
      <c r="P7" s="2">
        <v>82.0</v>
      </c>
    </row>
    <row r="8" ht="12.75" customHeight="1">
      <c r="A8" s="46" t="s">
        <v>163</v>
      </c>
      <c r="B8" s="2">
        <v>30.0</v>
      </c>
      <c r="C8" s="46" t="s">
        <v>164</v>
      </c>
      <c r="D8" s="2">
        <v>1.0</v>
      </c>
      <c r="E8" s="2" t="s">
        <v>165</v>
      </c>
      <c r="F8" s="2">
        <v>2.0</v>
      </c>
      <c r="G8" s="46" t="s">
        <v>166</v>
      </c>
      <c r="H8" s="2">
        <v>10.0</v>
      </c>
      <c r="I8" s="46" t="s">
        <v>167</v>
      </c>
      <c r="J8" s="2">
        <v>71.0</v>
      </c>
      <c r="K8" s="46" t="s">
        <v>168</v>
      </c>
      <c r="L8" s="2">
        <v>1.0</v>
      </c>
      <c r="M8" s="46" t="s">
        <v>169</v>
      </c>
      <c r="N8" s="2">
        <v>19.0</v>
      </c>
      <c r="O8" s="46" t="s">
        <v>170</v>
      </c>
      <c r="P8" s="2">
        <v>1.0</v>
      </c>
    </row>
    <row r="9" ht="12.75" customHeight="1">
      <c r="A9" s="46" t="s">
        <v>171</v>
      </c>
      <c r="B9" s="2">
        <v>100.0</v>
      </c>
      <c r="C9" s="46" t="s">
        <v>172</v>
      </c>
      <c r="D9" s="2">
        <v>2.0</v>
      </c>
      <c r="E9" s="2" t="s">
        <v>173</v>
      </c>
      <c r="F9" s="2">
        <v>1.0</v>
      </c>
      <c r="G9" s="46" t="s">
        <v>174</v>
      </c>
      <c r="H9" s="2">
        <v>1.0</v>
      </c>
      <c r="I9" s="46" t="s">
        <v>175</v>
      </c>
      <c r="J9" s="2">
        <v>15.0</v>
      </c>
      <c r="K9" s="46" t="s">
        <v>176</v>
      </c>
      <c r="L9" s="2">
        <v>1.0</v>
      </c>
      <c r="M9" s="46" t="s">
        <v>177</v>
      </c>
      <c r="N9" s="2"/>
      <c r="O9" s="46" t="s">
        <v>178</v>
      </c>
      <c r="P9" s="2">
        <v>3.0</v>
      </c>
    </row>
    <row r="10" ht="12.75" customHeight="1">
      <c r="A10" s="46" t="s">
        <v>179</v>
      </c>
      <c r="B10" s="2">
        <v>7.0</v>
      </c>
      <c r="C10" s="46" t="s">
        <v>180</v>
      </c>
      <c r="D10" s="2"/>
      <c r="E10" s="2" t="s">
        <v>181</v>
      </c>
      <c r="F10" s="2">
        <v>2.0</v>
      </c>
      <c r="G10" s="46" t="s">
        <v>182</v>
      </c>
      <c r="H10" s="2">
        <v>11.0</v>
      </c>
      <c r="I10" s="46" t="s">
        <v>183</v>
      </c>
      <c r="J10" s="2">
        <v>122.0</v>
      </c>
      <c r="K10" s="46" t="s">
        <v>184</v>
      </c>
      <c r="L10" s="2"/>
      <c r="M10" s="46" t="s">
        <v>185</v>
      </c>
      <c r="N10" s="2"/>
      <c r="O10" s="46" t="s">
        <v>186</v>
      </c>
      <c r="P10" s="2">
        <v>1.0</v>
      </c>
    </row>
    <row r="11" ht="12.7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ht="12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ht="12.75" customHeight="1">
      <c r="A13" s="2"/>
      <c r="B13" s="2">
        <f>B1-SUM(B2:B11)</f>
        <v>0</v>
      </c>
      <c r="C13" s="46"/>
      <c r="D13" s="2">
        <f>D1-SUM(D2:D11)</f>
        <v>2</v>
      </c>
      <c r="E13" s="2"/>
      <c r="F13" s="2">
        <f>F1-SUM(F2:F11)</f>
        <v>15</v>
      </c>
      <c r="G13" s="2"/>
      <c r="H13" s="2">
        <f>H1-SUM(H2:H10)</f>
        <v>0</v>
      </c>
      <c r="I13" s="2"/>
      <c r="J13" s="2">
        <f>J1-SUM(J2:J10)</f>
        <v>0</v>
      </c>
      <c r="K13" s="2"/>
      <c r="L13" s="2">
        <f>L1-SUM(L2:L10)</f>
        <v>8</v>
      </c>
      <c r="M13" s="2"/>
      <c r="N13" s="2">
        <f>N1-SUM(N2:N10)</f>
        <v>14</v>
      </c>
      <c r="O13" s="2"/>
      <c r="P13" s="2">
        <f>P1-SUM(P2:P10)</f>
        <v>45</v>
      </c>
    </row>
    <row r="14" ht="12.75" customHeight="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ht="12.75" customHeigh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ht="12.75" customHeight="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ht="12.75" customHeight="1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ht="12.75" customHeight="1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ht="12.75" customHeight="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</row>
    <row r="20" ht="12.75" customHeight="1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ht="12.7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</sheetData>
  <drawing r:id="rId1"/>
</worksheet>
</file>