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GRAFICO" sheetId="2" r:id="rId4"/>
    <sheet state="visible" name="ASTA" sheetId="3" r:id="rId5"/>
  </sheets>
  <definedNames>
    <definedName hidden="1" localSheetId="0" name="_xlnm._FilterDatabase">FANTAGIRO!$A$87:$B$94</definedName>
  </definedNames>
  <calcPr/>
</workbook>
</file>

<file path=xl/sharedStrings.xml><?xml version="1.0" encoding="utf-8"?>
<sst xmlns="http://schemas.openxmlformats.org/spreadsheetml/2006/main" count="186" uniqueCount="150">
  <si>
    <t>FANTAGIRO 2023 (Memorial Davide Rebellin)</t>
  </si>
  <si>
    <t>PUNTEGGI</t>
  </si>
  <si>
    <t>LOMBO</t>
  </si>
  <si>
    <t>FIN</t>
  </si>
  <si>
    <t>TOT</t>
  </si>
  <si>
    <t>GAVIRIA Fernando</t>
  </si>
  <si>
    <t>DAINESE Alberto</t>
  </si>
  <si>
    <t>ALMEIDA Joao</t>
  </si>
  <si>
    <t>VLASOV Aleksandr</t>
  </si>
  <si>
    <t>MILAN Jonathan</t>
  </si>
  <si>
    <t>CARTHY Hugh</t>
  </si>
  <si>
    <t>HAIG Jack</t>
  </si>
  <si>
    <t>GROVES Kaden</t>
  </si>
  <si>
    <t>TAPPA</t>
  </si>
  <si>
    <t>PARZIALI</t>
  </si>
  <si>
    <t>SARZI</t>
  </si>
  <si>
    <t>VINE Jay</t>
  </si>
  <si>
    <t>VENDRAME Andrea</t>
  </si>
  <si>
    <t>KÜNG Stefan</t>
  </si>
  <si>
    <t>GEOGHEGAN HART Tao</t>
  </si>
  <si>
    <t>THOMAS Geraint</t>
  </si>
  <si>
    <t>CARCERE</t>
  </si>
  <si>
    <t>CORT Magnus</t>
  </si>
  <si>
    <t>RIT</t>
  </si>
  <si>
    <t>HEALY Ben</t>
  </si>
  <si>
    <t>DOPING</t>
  </si>
  <si>
    <t>tolti tutti i punti conquistati dal ciclista</t>
  </si>
  <si>
    <t>KUSS Sepp</t>
  </si>
  <si>
    <t>1°</t>
  </si>
  <si>
    <t>2°</t>
  </si>
  <si>
    <t>3°</t>
  </si>
  <si>
    <t>4°</t>
  </si>
  <si>
    <t>5°</t>
  </si>
  <si>
    <t>6°</t>
  </si>
  <si>
    <t>7°</t>
  </si>
  <si>
    <t>ROSA</t>
  </si>
  <si>
    <t>CICLAMINO</t>
  </si>
  <si>
    <t>AZZURRA</t>
  </si>
  <si>
    <t>BONAZ</t>
  </si>
  <si>
    <t>BIANCA</t>
  </si>
  <si>
    <t>EVENEPOEL Remco</t>
  </si>
  <si>
    <t xml:space="preserve"> </t>
  </si>
  <si>
    <t>COVID</t>
  </si>
  <si>
    <t>POZZOVIVO Domenico</t>
  </si>
  <si>
    <t>GEBREIGZABHIER Amanuel</t>
  </si>
  <si>
    <t>Maglie finali</t>
  </si>
  <si>
    <t>BARGUIL Warren</t>
  </si>
  <si>
    <t>BUITRAGO Santiago</t>
  </si>
  <si>
    <t>ALBANESE Vincenzo</t>
  </si>
  <si>
    <t>BONIFAZIO Niccolo</t>
  </si>
  <si>
    <t>MOLLEMA Bauke</t>
  </si>
  <si>
    <t>Ogni corridore puo vestire e di conseguenza fare punti in una tappa</t>
  </si>
  <si>
    <t xml:space="preserve">con una maglia sola (quella piu importante nell'ordine qua sopra) </t>
  </si>
  <si>
    <t>KALLE</t>
  </si>
  <si>
    <t>CAVENDISH Mark</t>
  </si>
  <si>
    <t>KÄMNA Lennard</t>
  </si>
  <si>
    <t>note:</t>
  </si>
  <si>
    <t>DOMBROWSKI Joe</t>
  </si>
  <si>
    <t>per le maglie finali</t>
  </si>
  <si>
    <t>DUNBAR Edward</t>
  </si>
  <si>
    <t>se un corridore si piazza in piu classifiche</t>
  </si>
  <si>
    <t>CARUSO Damiano</t>
  </si>
  <si>
    <t>prende i punti anche delle altre classifiche</t>
  </si>
  <si>
    <t>ACKERMANN Pascal</t>
  </si>
  <si>
    <t>non piu solo i punti di quella piu importante</t>
  </si>
  <si>
    <t>MATTHEWS Michael</t>
  </si>
  <si>
    <t>BOUWMAN Koen</t>
  </si>
  <si>
    <t xml:space="preserve">In caso di parimerito vince chi ha il corridore </t>
  </si>
  <si>
    <t>della maglia rosa</t>
  </si>
  <si>
    <t>VENE</t>
  </si>
  <si>
    <t>Chi inizia il fantagiro senza tutti e 8 i corridori</t>
  </si>
  <si>
    <t>URAN Rigoberto</t>
  </si>
  <si>
    <t>avrà una penalizzazione di 10 punti per ogni</t>
  </si>
  <si>
    <t>PINOT Thibaut</t>
  </si>
  <si>
    <t>corridore non comprato quindi come se fosse ritirato</t>
  </si>
  <si>
    <t>ROTA Lorenzo</t>
  </si>
  <si>
    <t>ROGLIC Primoz</t>
  </si>
  <si>
    <t>ROJAS José Joaquin</t>
  </si>
  <si>
    <t>ZANA Filippo</t>
  </si>
  <si>
    <t>SÁNCHEZ Luis León</t>
  </si>
  <si>
    <t>ARENSMAN Thymen</t>
  </si>
  <si>
    <t>MAFFO</t>
  </si>
  <si>
    <t>FORTUNATO Lorenzo</t>
  </si>
  <si>
    <t>GANNA Filippo</t>
  </si>
  <si>
    <t>PEDERSEN Mads</t>
  </si>
  <si>
    <t>AFFINI Edoardo</t>
  </si>
  <si>
    <t>CONSONNI Simone</t>
  </si>
  <si>
    <t>COVI Alessandro</t>
  </si>
  <si>
    <t>BETTIOL Alberto</t>
  </si>
  <si>
    <t>BALLERINI Davide</t>
  </si>
  <si>
    <t>CLASSIFICA</t>
  </si>
  <si>
    <t>PT</t>
  </si>
  <si>
    <t>TAPPE</t>
  </si>
  <si>
    <t>Kalle</t>
  </si>
  <si>
    <t>Lombo</t>
  </si>
  <si>
    <t>Vene</t>
  </si>
  <si>
    <t>Maffo</t>
  </si>
  <si>
    <t>Bonaz</t>
  </si>
  <si>
    <t>Sarzi</t>
  </si>
  <si>
    <t>Cavendish</t>
  </si>
  <si>
    <t>Gaviria</t>
  </si>
  <si>
    <t>Uran</t>
  </si>
  <si>
    <t>Fortunato</t>
  </si>
  <si>
    <t>Evenepoel</t>
  </si>
  <si>
    <t>Vine</t>
  </si>
  <si>
    <t>Kamna</t>
  </si>
  <si>
    <t>Dainese</t>
  </si>
  <si>
    <t>Pinot</t>
  </si>
  <si>
    <t>Ganna</t>
  </si>
  <si>
    <t>Puzzovivo</t>
  </si>
  <si>
    <t>Vendrame</t>
  </si>
  <si>
    <t>Dombrowski</t>
  </si>
  <si>
    <t>Almeida</t>
  </si>
  <si>
    <t>Rota</t>
  </si>
  <si>
    <t>Pedersen</t>
  </si>
  <si>
    <t>Ghebreigzabhier</t>
  </si>
  <si>
    <t>Kung</t>
  </si>
  <si>
    <t>Dumbar</t>
  </si>
  <si>
    <t>Vlasov</t>
  </si>
  <si>
    <t>Roglic</t>
  </si>
  <si>
    <t>Affini</t>
  </si>
  <si>
    <t>Barguil</t>
  </si>
  <si>
    <t>Geoghegan Hart</t>
  </si>
  <si>
    <t>Caruso</t>
  </si>
  <si>
    <t>Milan</t>
  </si>
  <si>
    <t>Rojas</t>
  </si>
  <si>
    <t>Consonni</t>
  </si>
  <si>
    <t>Buitrago</t>
  </si>
  <si>
    <t>Thomas</t>
  </si>
  <si>
    <t>Ackerman</t>
  </si>
  <si>
    <t>Hugh carty</t>
  </si>
  <si>
    <t>Zana</t>
  </si>
  <si>
    <t>Covi</t>
  </si>
  <si>
    <t>Albanese</t>
  </si>
  <si>
    <t>Cort Nielsen</t>
  </si>
  <si>
    <t>Matthews</t>
  </si>
  <si>
    <t>Haig jack</t>
  </si>
  <si>
    <t>Sanchez</t>
  </si>
  <si>
    <t>Bettiol</t>
  </si>
  <si>
    <t>Bonifazio</t>
  </si>
  <si>
    <t>Healy</t>
  </si>
  <si>
    <t>Bouwman</t>
  </si>
  <si>
    <t>Groves</t>
  </si>
  <si>
    <t>Aresmann</t>
  </si>
  <si>
    <t>Ballerini</t>
  </si>
  <si>
    <t>Mollema</t>
  </si>
  <si>
    <t>Kuss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</si>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</sst>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66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sz val="9.0"/>
      <color rgb="FF95B3D7"/>
      <name val="Arial"/>
    </font>
    <font>
      <b/>
      <sz val="9.0"/>
      <color rgb="FFC0C0C0"/>
      <name val="Arial"/>
    </font>
    <font>
      <b/>
      <sz val="9.0"/>
      <color rgb="FFA64D79"/>
      <name val="Arial"/>
    </font>
    <font>
      <b/>
      <sz val="9.0"/>
      <color rgb="FF741B47"/>
      <name val="Arial"/>
    </font>
    <font>
      <b/>
      <sz val="9.0"/>
      <color rgb="FFB7B7B7"/>
      <name val="Arial"/>
    </font>
    <font>
      <b/>
      <sz val="9.0"/>
      <color rgb="FF0070C0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F6B26B"/>
      <name val="Arial"/>
    </font>
    <font>
      <b/>
      <sz val="9.0"/>
      <color rgb="FFFF00FF"/>
      <name val="Arial"/>
    </font>
    <font>
      <b/>
      <sz val="9.0"/>
      <color rgb="FFFF9900"/>
      <name val="Arial"/>
    </font>
    <font>
      <color rgb="FF000000"/>
    </font>
    <font>
      <u/>
      <sz val="9.0"/>
      <name val="Arial"/>
    </font>
    <font>
      <b/>
      <sz val="10.0"/>
      <color rgb="FFFF0000"/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C0C0C0"/>
        <bgColor rgb="FFC0C0C0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F6B26B"/>
        <bgColor rgb="FFF6B26B"/>
      </patternFill>
    </fill>
    <fill>
      <patternFill patternType="solid">
        <fgColor rgb="FFEEECE1"/>
        <bgColor rgb="FFEEECE1"/>
      </patternFill>
    </fill>
  </fills>
  <borders count="9">
    <border/>
    <border>
      <bottom/>
    </border>
    <border>
      <top style="thin">
        <color rgb="FF000000"/>
      </top>
      <bottom style="thin">
        <color rgb="FF000000"/>
      </bottom>
    </border>
    <border>
      <right/>
    </border>
    <border>
      <right/>
      <bottom/>
    </border>
    <border>
      <top style="thin">
        <color rgb="FF000000"/>
      </top>
    </border>
    <border>
      <bottom style="thin">
        <color rgb="FF000000"/>
      </bottom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2" fillId="0" fontId="5" numFmtId="0" xfId="0" applyAlignment="1" applyBorder="1" applyFont="1">
      <alignment readingOrder="0" shrinkToFit="0" wrapText="0"/>
    </xf>
    <xf borderId="2" fillId="0" fontId="2" numFmtId="0" xfId="0" applyAlignment="1" applyBorder="1" applyFont="1">
      <alignment horizontal="center" shrinkToFit="0" wrapText="0"/>
    </xf>
    <xf borderId="2" fillId="0" fontId="5" numFmtId="0" xfId="0" applyAlignment="1" applyBorder="1" applyFont="1">
      <alignment horizontal="center" shrinkToFit="0" wrapText="0"/>
    </xf>
    <xf borderId="2" fillId="0" fontId="2" numFmtId="0" xfId="0" applyAlignment="1" applyBorder="1" applyFont="1">
      <alignment horizontal="center" readingOrder="0" shrinkToFit="0" wrapText="0"/>
    </xf>
    <xf borderId="0" fillId="0" fontId="7" numFmtId="0" xfId="0" applyAlignment="1" applyFont="1">
      <alignment horizontal="center" shrinkToFit="0" wrapText="0"/>
    </xf>
    <xf borderId="3" fillId="0" fontId="7" numFmtId="0" xfId="0" applyAlignment="1" applyBorder="1" applyFont="1">
      <alignment horizontal="right" vertical="bottom"/>
    </xf>
    <xf borderId="4" fillId="3" fontId="7" numFmtId="0" xfId="0" applyAlignment="1" applyBorder="1" applyFill="1" applyFont="1">
      <alignment horizontal="right" vertical="bottom"/>
    </xf>
    <xf borderId="0" fillId="0" fontId="2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2" numFmtId="0" xfId="0" applyAlignment="1" applyFont="1">
      <alignment horizontal="center" shrinkToFit="0" wrapText="0"/>
    </xf>
    <xf borderId="0" fillId="0" fontId="7" numFmtId="0" xfId="0" applyAlignment="1" applyFont="1">
      <alignment horizontal="right" vertical="bottom"/>
    </xf>
    <xf borderId="0" fillId="3" fontId="2" numFmtId="0" xfId="0" applyAlignment="1" applyFont="1">
      <alignment horizontal="center" readingOrder="0" shrinkToFit="0" wrapText="0"/>
    </xf>
    <xf borderId="0" fillId="0" fontId="8" numFmtId="0" xfId="0" applyAlignment="1" applyFont="1">
      <alignment shrinkToFit="0" wrapText="0"/>
    </xf>
    <xf borderId="0" fillId="0" fontId="8" numFmtId="0" xfId="0" applyAlignment="1" applyFont="1">
      <alignment horizontal="center" readingOrder="0" shrinkToFit="0" wrapText="0"/>
    </xf>
    <xf borderId="0" fillId="0" fontId="9" numFmtId="0" xfId="0" applyAlignment="1" applyFont="1">
      <alignment shrinkToFit="0" wrapText="0"/>
    </xf>
    <xf borderId="0" fillId="4" fontId="2" numFmtId="0" xfId="0" applyAlignment="1" applyFill="1" applyFont="1">
      <alignment readingOrder="0" shrinkToFit="0" wrapText="0"/>
    </xf>
    <xf borderId="0" fillId="4" fontId="2" numFmtId="0" xfId="0" applyAlignment="1" applyFont="1">
      <alignment horizontal="center" readingOrder="0" shrinkToFit="0" wrapText="0"/>
    </xf>
    <xf borderId="0" fillId="4" fontId="2" numFmtId="0" xfId="0" applyAlignment="1" applyFont="1">
      <alignment horizontal="center" shrinkToFit="0" wrapText="0"/>
    </xf>
    <xf borderId="0" fillId="0" fontId="10" numFmtId="0" xfId="0" applyAlignment="1" applyFont="1">
      <alignment shrinkToFit="0" wrapText="0"/>
    </xf>
    <xf borderId="0" fillId="3" fontId="11" numFmtId="0" xfId="0" applyAlignment="1" applyFont="1">
      <alignment horizontal="center" shrinkToFit="0" wrapText="0"/>
    </xf>
    <xf borderId="0" fillId="0" fontId="10" numFmtId="0" xfId="0" applyAlignment="1" applyFont="1">
      <alignment horizontal="center" readingOrder="0" shrinkToFit="0" wrapText="0"/>
    </xf>
    <xf borderId="0" fillId="0" fontId="12" numFmtId="0" xfId="0" applyAlignment="1" applyFont="1">
      <alignment shrinkToFit="0" wrapText="0"/>
    </xf>
    <xf borderId="0" fillId="5" fontId="2" numFmtId="0" xfId="0" applyAlignment="1" applyFill="1" applyFont="1">
      <alignment horizontal="center" readingOrder="0" shrinkToFit="0" wrapText="0"/>
    </xf>
    <xf borderId="0" fillId="3" fontId="2" numFmtId="0" xfId="0" applyAlignment="1" applyFont="1">
      <alignment horizontal="center" shrinkToFit="0" wrapText="0"/>
    </xf>
    <xf borderId="5" fillId="0" fontId="2" numFmtId="0" xfId="0" applyAlignment="1" applyBorder="1" applyFont="1">
      <alignment shrinkToFit="0" wrapText="0"/>
    </xf>
    <xf borderId="5" fillId="0" fontId="2" numFmtId="0" xfId="0" applyAlignment="1" applyBorder="1" applyFont="1">
      <alignment horizontal="center" shrinkToFit="0" wrapText="0"/>
    </xf>
    <xf borderId="6" fillId="0" fontId="2" numFmtId="0" xfId="0" applyAlignment="1" applyBorder="1" applyFont="1">
      <alignment shrinkToFit="0" wrapText="0"/>
    </xf>
    <xf borderId="6" fillId="0" fontId="2" numFmtId="0" xfId="0" applyAlignment="1" applyBorder="1" applyFont="1">
      <alignment horizontal="center" shrinkToFit="0" wrapText="0"/>
    </xf>
    <xf borderId="0" fillId="0" fontId="5" numFmtId="0" xfId="0" applyAlignment="1" applyFont="1">
      <alignment readingOrder="0" shrinkToFit="0" wrapText="0"/>
    </xf>
    <xf borderId="0" fillId="0" fontId="5" numFmtId="0" xfId="0" applyAlignment="1" applyFont="1">
      <alignment horizontal="center" shrinkToFit="0" wrapText="0"/>
    </xf>
    <xf borderId="0" fillId="4" fontId="2" numFmtId="0" xfId="0" applyAlignment="1" applyFont="1">
      <alignment horizontal="center" readingOrder="0" shrinkToFit="0" wrapText="0"/>
    </xf>
    <xf borderId="0" fillId="0" fontId="7" numFmtId="0" xfId="0" applyAlignment="1" applyFont="1">
      <alignment shrinkToFit="0" wrapText="0"/>
    </xf>
    <xf borderId="0" fillId="0" fontId="3" numFmtId="0" xfId="0" applyAlignment="1" applyFont="1">
      <alignment horizontal="center" shrinkToFit="0" wrapText="0"/>
    </xf>
    <xf borderId="0" fillId="0" fontId="3" numFmtId="0" xfId="0" applyAlignment="1" applyFont="1">
      <alignment horizontal="center" readingOrder="0" shrinkToFit="0" wrapText="0"/>
    </xf>
    <xf borderId="7" fillId="6" fontId="9" numFmtId="0" xfId="0" applyAlignment="1" applyBorder="1" applyFill="1" applyFont="1">
      <alignment vertical="bottom"/>
    </xf>
    <xf borderId="4" fillId="6" fontId="9" numFmtId="0" xfId="0" applyAlignment="1" applyBorder="1" applyFont="1">
      <alignment horizontal="right" vertical="bottom"/>
    </xf>
    <xf borderId="7" fillId="4" fontId="7" numFmtId="0" xfId="0" applyAlignment="1" applyBorder="1" applyFont="1">
      <alignment vertical="bottom"/>
    </xf>
    <xf borderId="4" fillId="4" fontId="7" numFmtId="0" xfId="0" applyAlignment="1" applyBorder="1" applyFont="1">
      <alignment horizontal="right" vertical="bottom"/>
    </xf>
    <xf borderId="0" fillId="0" fontId="13" numFmtId="0" xfId="0" applyAlignment="1" applyFont="1">
      <alignment horizontal="center" readingOrder="0" shrinkToFit="0" wrapText="0"/>
    </xf>
    <xf borderId="7" fillId="6" fontId="14" numFmtId="0" xfId="0" applyAlignment="1" applyBorder="1" applyFont="1">
      <alignment vertical="bottom"/>
    </xf>
    <xf borderId="4" fillId="6" fontId="14" numFmtId="0" xfId="0" applyAlignment="1" applyBorder="1" applyFont="1">
      <alignment horizontal="right" vertical="bottom"/>
    </xf>
    <xf borderId="3" fillId="0" fontId="15" numFmtId="0" xfId="0" applyAlignment="1" applyBorder="1" applyFont="1">
      <alignment shrinkToFit="0" vertical="bottom" wrapText="0"/>
    </xf>
    <xf borderId="3" fillId="0" fontId="6" numFmtId="0" xfId="0" applyAlignment="1" applyBorder="1" applyFont="1">
      <alignment vertical="bottom"/>
    </xf>
    <xf borderId="0" fillId="0" fontId="7" numFmtId="0" xfId="0" applyAlignment="1" applyFont="1">
      <alignment horizontal="right" vertical="bottom"/>
    </xf>
    <xf borderId="5" fillId="0" fontId="2" numFmtId="0" xfId="0" applyAlignment="1" applyBorder="1" applyFont="1">
      <alignment horizontal="center" vertical="bottom"/>
    </xf>
    <xf borderId="0" fillId="0" fontId="16" numFmtId="0" xfId="0" applyAlignment="1" applyFont="1">
      <alignment shrinkToFit="0" wrapText="0"/>
    </xf>
    <xf borderId="0" fillId="0" fontId="3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6" fillId="0" fontId="2" numFmtId="0" xfId="0" applyAlignment="1" applyBorder="1" applyFont="1">
      <alignment horizontal="center" vertical="bottom"/>
    </xf>
    <xf borderId="0" fillId="0" fontId="10" numFmtId="0" xfId="0" applyAlignment="1" applyFont="1">
      <alignment vertical="bottom"/>
    </xf>
    <xf borderId="0" fillId="0" fontId="13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8" numFmtId="0" xfId="0" applyAlignment="1" applyFont="1">
      <alignment vertical="bottom"/>
    </xf>
    <xf borderId="0" fillId="0" fontId="17" numFmtId="0" xfId="0" applyAlignment="1" applyFont="1">
      <alignment shrinkToFit="0" wrapText="0"/>
    </xf>
    <xf borderId="0" fillId="3" fontId="18" numFmtId="0" xfId="0" applyAlignment="1" applyFont="1">
      <alignment horizontal="center" readingOrder="0" shrinkToFit="0" wrapText="0"/>
    </xf>
    <xf borderId="0" fillId="7" fontId="2" numFmtId="0" xfId="0" applyAlignment="1" applyFill="1" applyFont="1">
      <alignment horizontal="center" readingOrder="0" shrinkToFit="0" wrapText="0"/>
    </xf>
    <xf borderId="0" fillId="0" fontId="19" numFmtId="0" xfId="0" applyAlignment="1" applyFont="1">
      <alignment readingOrder="0" vertical="bottom"/>
    </xf>
    <xf borderId="0" fillId="5" fontId="2" numFmtId="0" xfId="0" applyAlignment="1" applyFont="1">
      <alignment horizontal="center" shrinkToFit="0" wrapText="0"/>
    </xf>
    <xf borderId="0" fillId="0" fontId="7" numFmtId="0" xfId="0" applyAlignment="1" applyFont="1">
      <alignment vertical="bottom"/>
    </xf>
    <xf borderId="3" fillId="0" fontId="7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0" fontId="5" numFmtId="0" xfId="0" applyAlignment="1" applyFont="1">
      <alignment shrinkToFit="0" wrapText="0"/>
    </xf>
    <xf borderId="0" fillId="0" fontId="7" numFmtId="0" xfId="0" applyAlignment="1" applyFont="1">
      <alignment readingOrder="0" shrinkToFit="0" vertical="bottom" wrapText="0"/>
    </xf>
    <xf borderId="2" fillId="0" fontId="5" numFmtId="0" xfId="0" applyAlignment="1" applyBorder="1" applyFont="1">
      <alignment shrinkToFit="0" wrapText="0"/>
    </xf>
    <xf borderId="3" fillId="0" fontId="7" numFmtId="0" xfId="0" applyAlignment="1" applyBorder="1" applyFont="1">
      <alignment readingOrder="0" shrinkToFit="0" vertical="bottom" wrapText="0"/>
    </xf>
    <xf borderId="0" fillId="0" fontId="13" numFmtId="0" xfId="0" applyAlignment="1" applyFont="1">
      <alignment shrinkToFit="0" wrapText="0"/>
    </xf>
    <xf borderId="0" fillId="0" fontId="3" numFmtId="0" xfId="0" applyAlignment="1" applyFont="1">
      <alignment readingOrder="0" shrinkToFit="0" wrapText="0"/>
    </xf>
    <xf borderId="0" fillId="3" fontId="7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left" shrinkToFit="0" wrapText="0"/>
    </xf>
    <xf borderId="0" fillId="0" fontId="20" numFmtId="0" xfId="0" applyFont="1"/>
    <xf borderId="0" fillId="0" fontId="7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2" fontId="2" numFmtId="0" xfId="0" applyAlignment="1" applyFont="1">
      <alignment horizontal="center" readingOrder="0" shrinkToFit="0" wrapText="0"/>
    </xf>
    <xf borderId="0" fillId="0" fontId="22" numFmtId="0" xfId="0" applyAlignment="1" applyFont="1">
      <alignment readingOrder="0" shrinkToFit="0" wrapText="0"/>
    </xf>
    <xf borderId="0" fillId="0" fontId="16" numFmtId="0" xfId="0" applyAlignment="1" applyFont="1">
      <alignment shrinkToFit="0" wrapText="0"/>
    </xf>
    <xf borderId="0" fillId="0" fontId="23" numFmtId="0" xfId="0" applyAlignment="1" applyFont="1">
      <alignment readingOrder="0"/>
    </xf>
    <xf borderId="0" fillId="0" fontId="16" numFmtId="0" xfId="0" applyAlignment="1" applyFont="1">
      <alignment readingOrder="0" shrinkToFit="0" wrapText="0"/>
    </xf>
    <xf borderId="8" fillId="8" fontId="16" numFmtId="0" xfId="0" applyAlignment="1" applyBorder="1" applyFill="1" applyFont="1">
      <alignment readingOrder="0" shrinkToFit="0" wrapText="0"/>
    </xf>
    <xf borderId="8" fillId="8" fontId="16" numFmtId="0" xfId="0" applyAlignment="1" applyBorder="1" applyFont="1">
      <alignment shrinkToFit="0" wrapText="0"/>
    </xf>
    <xf borderId="0" fillId="0" fontId="16" numFmtId="0" xfId="0" applyAlignment="1" applyFont="1">
      <alignment readingOrder="0" shrinkToFit="0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alignment shrinkToFit="0" wrapText="0"/>
      <border>
        <left/>
        <right/>
        <top/>
        <bottom/>
      </border>
    </dxf>
    <dxf>
      <font>
        <b/>
        <color rgb="FFFF0000"/>
      </font>
      <fill>
        <patternFill patternType="none"/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2023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FANTAGIRO!$A$88:$A$94</c:f>
            </c:strRef>
          </c:cat>
          <c:val>
            <c:numRef>
              <c:f>FANTAGIRO!$B$88:$B$94</c:f>
              <c:numCache/>
            </c:numRef>
          </c:val>
        </c:ser>
        <c:axId val="2105407664"/>
        <c:axId val="2142234637"/>
      </c:barChart>
      <c:catAx>
        <c:axId val="210540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142234637"/>
      </c:catAx>
      <c:valAx>
        <c:axId val="21422346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105407664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644098471223021"/>
          <c:y val="0.06617250673854451"/>
          <c:w val="0.7740445290415713"/>
          <c:h val="0.8353099730458219"/>
        </c:manualLayout>
      </c:layout>
      <c:lineChart>
        <c:ser>
          <c:idx val="0"/>
          <c:order val="0"/>
          <c:tx>
            <c:v>SARZI</c:v>
          </c:tx>
          <c:spPr>
            <a:ln cmpd="sng" w="19050">
              <a:solidFill>
                <a:srgbClr val="4285F4"/>
              </a:solidFill>
            </a:ln>
          </c:spPr>
          <c:marker>
            <c:symbol val="circle"/>
            <c:size val="10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tx>
            <c:v>KALLE</c:v>
          </c:tx>
          <c:spPr>
            <a:ln cmpd="sng" w="19050">
              <a:solidFill>
                <a:srgbClr val="DB4437"/>
              </a:solidFill>
            </a:ln>
          </c:spPr>
          <c:marker>
            <c:symbol val="circle"/>
            <c:size val="10"/>
            <c:spPr>
              <a:solidFill>
                <a:srgbClr val="DB4437"/>
              </a:solidFill>
              <a:ln cmpd="sng">
                <a:solidFill>
                  <a:srgbClr val="DB4437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tx>
            <c:v>LOMBO</c:v>
          </c:tx>
          <c:spPr>
            <a:ln cmpd="sng" w="19050">
              <a:solidFill>
                <a:srgbClr val="F4B400"/>
              </a:solidFill>
            </a:ln>
          </c:spPr>
          <c:marker>
            <c:symbol val="circle"/>
            <c:size val="10"/>
            <c:spPr>
              <a:solidFill>
                <a:srgbClr val="F4B400"/>
              </a:solidFill>
              <a:ln cmpd="sng">
                <a:solidFill>
                  <a:srgbClr val="F4B400"/>
                </a:solidFill>
              </a:ln>
            </c:spPr>
          </c:marker>
          <c:dPt>
            <c:idx val="20"/>
            <c:marker>
              <c:symbol val="none"/>
            </c:marker>
          </c:dPt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tx>
            <c:v>BONAZ</c:v>
          </c:tx>
          <c:spPr>
            <a:ln cmpd="sng" w="19050">
              <a:solidFill>
                <a:srgbClr val="0F9D58"/>
              </a:solidFill>
            </a:ln>
          </c:spPr>
          <c:marker>
            <c:symbol val="circle"/>
            <c:size val="10"/>
            <c:spPr>
              <a:solidFill>
                <a:srgbClr val="0F9D58"/>
              </a:solidFill>
              <a:ln cmpd="sng">
                <a:solidFill>
                  <a:srgbClr val="0F9D58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tx>
            <c:v>VENE</c:v>
          </c:tx>
          <c:spPr>
            <a:ln cmpd="sng" w="19050">
              <a:solidFill>
                <a:srgbClr val="FF6D00"/>
              </a:solidFill>
            </a:ln>
          </c:spPr>
          <c:marker>
            <c:symbol val="circle"/>
            <c:size val="10"/>
            <c:spPr>
              <a:solidFill>
                <a:srgbClr val="FF6D00"/>
              </a:solidFill>
              <a:ln cmpd="sng">
                <a:solidFill>
                  <a:srgbClr val="FF6D00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tx>
            <c:v>MAFFO</c:v>
          </c:tx>
          <c:spPr>
            <a:ln cmpd="sng" w="19050">
              <a:solidFill>
                <a:srgbClr val="46BDC6"/>
              </a:solidFill>
            </a:ln>
          </c:spPr>
          <c:marker>
            <c:symbol val="circle"/>
            <c:size val="10"/>
            <c:spPr>
              <a:solidFill>
                <a:srgbClr val="46BDC6"/>
              </a:solidFill>
              <a:ln cmpd="sng">
                <a:solidFill>
                  <a:srgbClr val="46BDC6"/>
                </a:solidFill>
              </a:ln>
            </c:spPr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ser>
          <c:idx val="6"/>
          <c:order val="6"/>
          <c:tx>
            <c:v>MIUS</c:v>
          </c:tx>
          <c:spPr>
            <a:ln cmpd="sng" w="19050">
              <a:solidFill>
                <a:srgbClr val="AB30C4"/>
              </a:solidFill>
            </a:ln>
          </c:spPr>
          <c:marker>
            <c:symbol val="circle"/>
            <c:size val="10"/>
            <c:spPr>
              <a:solidFill>
                <a:srgbClr val="AB30C4"/>
              </a:solidFill>
              <a:ln cmpd="sng">
                <a:solidFill>
                  <a:srgbClr val="AB30C4"/>
                </a:solidFill>
              </a:ln>
            </c:spPr>
          </c:marker>
          <c:dPt>
            <c:idx val="1"/>
            <c:marker>
              <c:symbol val="none"/>
            </c:marker>
          </c:dPt>
          <c:cat>
            <c:strRef>
              <c:f>GRAFICO!$B$1:$W$1</c:f>
            </c:strRef>
          </c:cat>
          <c:val>
            <c:numRef>
              <c:f>GRAFICO!$B$8:$W$8</c:f>
              <c:numCache/>
            </c:numRef>
          </c:val>
          <c:smooth val="0"/>
        </c:ser>
        <c:axId val="1270724315"/>
        <c:axId val="2094978658"/>
      </c:lineChart>
      <c:catAx>
        <c:axId val="12707243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94978658"/>
      </c:catAx>
      <c:valAx>
        <c:axId val="20949786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70724315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66675</xdr:colOff>
      <xdr:row>86</xdr:row>
      <xdr:rowOff>152400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9</xdr:row>
      <xdr:rowOff>95250</xdr:rowOff>
    </xdr:from>
    <xdr:ext cx="1022985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22.0"/>
    <col customWidth="1" min="2" max="2" width="4.75"/>
    <col customWidth="1" min="3" max="20" width="3.25"/>
    <col customWidth="1" min="21" max="22" width="4.38"/>
    <col customWidth="1" min="23" max="24" width="4.25"/>
    <col customWidth="1" min="25" max="25" width="0.38"/>
    <col customWidth="1" min="26" max="26" width="10.63"/>
    <col customWidth="1" min="27" max="27" width="5.0"/>
    <col customWidth="1" min="28" max="29" width="4.13"/>
    <col customWidth="1" min="30" max="31" width="4.0"/>
    <col customWidth="1" min="32" max="32" width="3.63"/>
    <col customWidth="1" min="33" max="33" width="4.38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/>
      <c r="Z1" s="5" t="s">
        <v>1</v>
      </c>
      <c r="AA1" s="6"/>
      <c r="AB1" s="7"/>
      <c r="AC1" s="7"/>
      <c r="AD1" s="7"/>
      <c r="AE1" s="7"/>
      <c r="AF1" s="7"/>
      <c r="AG1" s="7"/>
    </row>
    <row r="2" ht="12.75" customHeight="1">
      <c r="A2" s="8" t="s">
        <v>2</v>
      </c>
      <c r="B2" s="9">
        <v>1.0</v>
      </c>
      <c r="C2" s="10">
        <v>2.0</v>
      </c>
      <c r="D2" s="10">
        <v>3.0</v>
      </c>
      <c r="E2" s="9">
        <v>4.0</v>
      </c>
      <c r="F2" s="10">
        <v>5.0</v>
      </c>
      <c r="G2" s="10">
        <v>6.0</v>
      </c>
      <c r="H2" s="9">
        <v>7.0</v>
      </c>
      <c r="I2" s="9">
        <v>8.0</v>
      </c>
      <c r="J2" s="9">
        <v>9.0</v>
      </c>
      <c r="K2" s="9">
        <v>10.0</v>
      </c>
      <c r="L2" s="9">
        <v>11.0</v>
      </c>
      <c r="M2" s="9">
        <v>12.0</v>
      </c>
      <c r="N2" s="9">
        <v>13.0</v>
      </c>
      <c r="O2" s="9">
        <v>14.0</v>
      </c>
      <c r="P2" s="9">
        <v>15.0</v>
      </c>
      <c r="Q2" s="9">
        <v>16.0</v>
      </c>
      <c r="R2" s="10">
        <v>17.0</v>
      </c>
      <c r="S2" s="9">
        <v>18.0</v>
      </c>
      <c r="T2" s="9">
        <v>19.0</v>
      </c>
      <c r="U2" s="9">
        <v>20.0</v>
      </c>
      <c r="V2" s="9">
        <v>21.0</v>
      </c>
      <c r="W2" s="11" t="s">
        <v>3</v>
      </c>
      <c r="X2" s="9" t="s">
        <v>4</v>
      </c>
      <c r="Y2" s="12"/>
      <c r="Z2" s="13">
        <v>1.0</v>
      </c>
      <c r="AA2" s="14">
        <v>25.0</v>
      </c>
      <c r="AB2" s="7"/>
      <c r="AC2" s="7"/>
      <c r="AD2" s="7"/>
      <c r="AE2" s="7"/>
      <c r="AF2" s="7"/>
      <c r="AG2" s="7"/>
    </row>
    <row r="3" ht="12.75" customHeight="1">
      <c r="A3" s="15" t="s">
        <v>5</v>
      </c>
      <c r="B3" s="16"/>
      <c r="C3" s="17">
        <f>9</f>
        <v>9</v>
      </c>
      <c r="D3" s="17"/>
      <c r="E3" s="17"/>
      <c r="F3" s="16"/>
      <c r="G3" s="17">
        <f>12</f>
        <v>12</v>
      </c>
      <c r="H3" s="17"/>
      <c r="I3" s="16"/>
      <c r="J3" s="17"/>
      <c r="K3" s="17"/>
      <c r="L3" s="17"/>
      <c r="M3" s="16"/>
      <c r="N3" s="16"/>
      <c r="O3" s="16"/>
      <c r="P3" s="17"/>
      <c r="Q3" s="16"/>
      <c r="R3" s="16">
        <v>10.0</v>
      </c>
      <c r="S3" s="16"/>
      <c r="T3" s="16"/>
      <c r="U3" s="16"/>
      <c r="V3" s="16">
        <v>9.0</v>
      </c>
      <c r="W3" s="16"/>
      <c r="X3" s="16">
        <f t="shared" ref="X3:X10" si="1">SUM(B3:W3)</f>
        <v>40</v>
      </c>
      <c r="Y3" s="12"/>
      <c r="Z3" s="18">
        <v>2.0</v>
      </c>
      <c r="AA3" s="18">
        <v>20.0</v>
      </c>
      <c r="AB3" s="7"/>
      <c r="AC3" s="7"/>
      <c r="AD3" s="7"/>
      <c r="AE3" s="7"/>
      <c r="AF3" s="7"/>
      <c r="AG3" s="7"/>
    </row>
    <row r="4" ht="12.75" customHeight="1">
      <c r="A4" s="15" t="s">
        <v>6</v>
      </c>
      <c r="B4" s="17"/>
      <c r="C4" s="16"/>
      <c r="D4" s="16"/>
      <c r="E4" s="17"/>
      <c r="F4" s="16"/>
      <c r="G4" s="17"/>
      <c r="H4" s="17"/>
      <c r="I4" s="17"/>
      <c r="J4" s="16"/>
      <c r="K4" s="16"/>
      <c r="L4" s="16"/>
      <c r="M4" s="16"/>
      <c r="N4" s="16"/>
      <c r="O4" s="16"/>
      <c r="P4" s="16"/>
      <c r="Q4" s="16"/>
      <c r="R4" s="19">
        <v>25.0</v>
      </c>
      <c r="S4" s="16"/>
      <c r="T4" s="16"/>
      <c r="U4" s="16"/>
      <c r="V4" s="16">
        <v>14.0</v>
      </c>
      <c r="W4" s="16"/>
      <c r="X4" s="16">
        <f t="shared" si="1"/>
        <v>39</v>
      </c>
      <c r="Y4" s="12"/>
      <c r="Z4" s="18">
        <v>3.0</v>
      </c>
      <c r="AA4" s="18">
        <v>16.0</v>
      </c>
      <c r="AB4" s="7"/>
      <c r="AC4" s="7"/>
      <c r="AD4" s="7"/>
      <c r="AE4" s="7"/>
      <c r="AF4" s="7"/>
      <c r="AG4" s="7"/>
    </row>
    <row r="5" ht="12.75" customHeight="1">
      <c r="A5" s="20" t="s">
        <v>7</v>
      </c>
      <c r="B5" s="17">
        <f>16+5</f>
        <v>21</v>
      </c>
      <c r="C5" s="16">
        <v>5.0</v>
      </c>
      <c r="D5" s="17">
        <f>7</f>
        <v>7</v>
      </c>
      <c r="E5" s="16">
        <v>4.0</v>
      </c>
      <c r="F5" s="16">
        <v>4.0</v>
      </c>
      <c r="G5" s="16">
        <v>4.0</v>
      </c>
      <c r="H5" s="17">
        <f>8+4</f>
        <v>12</v>
      </c>
      <c r="I5" s="17">
        <f>1+4</f>
        <v>5</v>
      </c>
      <c r="J5" s="16">
        <f>7+3</f>
        <v>10</v>
      </c>
      <c r="K5" s="16">
        <v>4.0</v>
      </c>
      <c r="L5" s="16">
        <v>5.0</v>
      </c>
      <c r="M5" s="16">
        <v>5.0</v>
      </c>
      <c r="N5" s="16">
        <v>14.0</v>
      </c>
      <c r="O5" s="16">
        <v>3.0</v>
      </c>
      <c r="P5" s="16">
        <v>7.0</v>
      </c>
      <c r="Q5" s="19">
        <v>32.0</v>
      </c>
      <c r="R5" s="16">
        <v>7.0</v>
      </c>
      <c r="S5" s="16">
        <v>12.0</v>
      </c>
      <c r="T5" s="16">
        <v>15.0</v>
      </c>
      <c r="U5" s="16">
        <v>21.0</v>
      </c>
      <c r="V5" s="16">
        <v>5.0</v>
      </c>
      <c r="W5" s="21">
        <v>100.0</v>
      </c>
      <c r="X5" s="16">
        <f t="shared" si="1"/>
        <v>302</v>
      </c>
      <c r="Y5" s="12"/>
      <c r="Z5" s="18">
        <v>4.0</v>
      </c>
      <c r="AA5" s="18">
        <v>14.0</v>
      </c>
      <c r="AB5" s="7"/>
      <c r="AC5" s="7"/>
      <c r="AD5" s="7"/>
      <c r="AE5" s="7"/>
      <c r="AF5" s="7"/>
      <c r="AG5" s="7"/>
    </row>
    <row r="6" ht="12.75" customHeight="1">
      <c r="A6" s="22" t="s">
        <v>8</v>
      </c>
      <c r="B6" s="17">
        <f>6</f>
        <v>6</v>
      </c>
      <c r="C6" s="16">
        <v>1.0</v>
      </c>
      <c r="D6" s="16">
        <v>2.0</v>
      </c>
      <c r="E6" s="16">
        <f>6+1</f>
        <v>7</v>
      </c>
      <c r="F6" s="16">
        <v>1.0</v>
      </c>
      <c r="G6" s="16">
        <v>1.0</v>
      </c>
      <c r="H6" s="16">
        <f>1+1</f>
        <v>2</v>
      </c>
      <c r="I6" s="16"/>
      <c r="J6" s="16">
        <f>8+1</f>
        <v>9</v>
      </c>
      <c r="K6" s="23">
        <v>-10.0</v>
      </c>
      <c r="L6" s="24"/>
      <c r="M6" s="24"/>
      <c r="N6" s="24"/>
      <c r="O6" s="24"/>
      <c r="P6" s="24"/>
      <c r="Q6" s="24"/>
      <c r="R6" s="25"/>
      <c r="S6" s="24"/>
      <c r="T6" s="24"/>
      <c r="U6" s="24"/>
      <c r="V6" s="24"/>
      <c r="W6" s="24"/>
      <c r="X6" s="24">
        <f t="shared" si="1"/>
        <v>19</v>
      </c>
      <c r="Y6" s="12"/>
      <c r="Z6" s="18">
        <v>5.0</v>
      </c>
      <c r="AA6" s="18">
        <v>12.0</v>
      </c>
      <c r="AB6" s="7"/>
      <c r="AC6" s="7"/>
      <c r="AD6" s="7"/>
      <c r="AE6" s="7"/>
      <c r="AF6" s="7"/>
      <c r="AG6" s="7"/>
    </row>
    <row r="7" ht="12.75" customHeight="1">
      <c r="A7" s="26" t="s">
        <v>9</v>
      </c>
      <c r="B7" s="17"/>
      <c r="C7" s="27">
        <f>25+5</f>
        <v>30</v>
      </c>
      <c r="D7" s="28">
        <v>5.0</v>
      </c>
      <c r="E7" s="28">
        <v>5.0</v>
      </c>
      <c r="F7" s="28">
        <f t="shared" ref="F7:G7" si="2">20+5</f>
        <v>25</v>
      </c>
      <c r="G7" s="28">
        <f t="shared" si="2"/>
        <v>25</v>
      </c>
      <c r="H7" s="28">
        <v>5.0</v>
      </c>
      <c r="I7" s="28">
        <v>5.0</v>
      </c>
      <c r="J7" s="28">
        <v>5.0</v>
      </c>
      <c r="K7" s="28">
        <f>9+5</f>
        <v>14</v>
      </c>
      <c r="L7" s="28">
        <f>20+5</f>
        <v>25</v>
      </c>
      <c r="M7" s="28">
        <v>5.0</v>
      </c>
      <c r="N7" s="28">
        <v>5.0</v>
      </c>
      <c r="O7" s="28">
        <v>5.0</v>
      </c>
      <c r="P7" s="28">
        <v>5.0</v>
      </c>
      <c r="Q7" s="28">
        <v>5.0</v>
      </c>
      <c r="R7" s="28">
        <v>25.0</v>
      </c>
      <c r="S7" s="28">
        <v>5.0</v>
      </c>
      <c r="T7" s="28">
        <v>5.0</v>
      </c>
      <c r="U7" s="28">
        <v>5.0</v>
      </c>
      <c r="V7" s="28">
        <v>7.0</v>
      </c>
      <c r="W7" s="28">
        <v>50.0</v>
      </c>
      <c r="X7" s="16">
        <f t="shared" si="1"/>
        <v>266</v>
      </c>
      <c r="Y7" s="12"/>
      <c r="Z7" s="18">
        <v>6.0</v>
      </c>
      <c r="AA7" s="18">
        <v>10.0</v>
      </c>
      <c r="AB7" s="7"/>
      <c r="AC7" s="7"/>
      <c r="AD7" s="7"/>
      <c r="AE7" s="7"/>
      <c r="AF7" s="7"/>
      <c r="AG7" s="7"/>
    </row>
    <row r="8" ht="12.75" customHeight="1">
      <c r="A8" s="29" t="s">
        <v>10</v>
      </c>
      <c r="B8" s="17"/>
      <c r="C8" s="17"/>
      <c r="D8" s="17"/>
      <c r="E8" s="16"/>
      <c r="F8" s="16"/>
      <c r="G8" s="16"/>
      <c r="H8" s="16"/>
      <c r="I8" s="16"/>
      <c r="J8" s="16"/>
      <c r="K8" s="16"/>
      <c r="L8" s="16"/>
      <c r="M8" s="16"/>
      <c r="N8" s="16">
        <v>10.0</v>
      </c>
      <c r="O8" s="16"/>
      <c r="P8" s="16"/>
      <c r="Q8" s="16">
        <v>4.0</v>
      </c>
      <c r="R8" s="16"/>
      <c r="S8" s="16"/>
      <c r="T8" s="30">
        <v>-10.0</v>
      </c>
      <c r="U8" s="30"/>
      <c r="V8" s="30"/>
      <c r="W8" s="30"/>
      <c r="X8" s="24">
        <f t="shared" si="1"/>
        <v>4</v>
      </c>
      <c r="Y8" s="12"/>
      <c r="Z8" s="18">
        <v>7.0</v>
      </c>
      <c r="AA8" s="18">
        <v>9.0</v>
      </c>
      <c r="AB8" s="7"/>
      <c r="AC8" s="7"/>
      <c r="AD8" s="7"/>
      <c r="AE8" s="7"/>
      <c r="AF8" s="7"/>
      <c r="AG8" s="7"/>
    </row>
    <row r="9" ht="12.75" customHeight="1">
      <c r="A9" s="15" t="s">
        <v>11</v>
      </c>
      <c r="B9" s="16"/>
      <c r="C9" s="16"/>
      <c r="D9" s="16"/>
      <c r="E9" s="16"/>
      <c r="F9" s="16"/>
      <c r="G9" s="16"/>
      <c r="H9" s="16">
        <f>2</f>
        <v>2</v>
      </c>
      <c r="I9" s="16"/>
      <c r="J9" s="16"/>
      <c r="K9" s="16"/>
      <c r="L9" s="16"/>
      <c r="M9" s="16"/>
      <c r="N9" s="16"/>
      <c r="O9" s="16"/>
      <c r="P9" s="16"/>
      <c r="R9" s="16"/>
      <c r="S9" s="16"/>
      <c r="T9" s="16"/>
      <c r="U9" s="16"/>
      <c r="V9" s="16"/>
      <c r="W9" s="16"/>
      <c r="X9" s="16">
        <f t="shared" si="1"/>
        <v>2</v>
      </c>
      <c r="Y9" s="12"/>
      <c r="Z9" s="18">
        <v>8.0</v>
      </c>
      <c r="AA9" s="18">
        <v>8.0</v>
      </c>
      <c r="AB9" s="7"/>
      <c r="AC9" s="7"/>
      <c r="AD9" s="7"/>
      <c r="AE9" s="7"/>
      <c r="AF9" s="7"/>
      <c r="AG9" s="7"/>
    </row>
    <row r="10" ht="12.75" customHeight="1">
      <c r="A10" s="22" t="s">
        <v>12</v>
      </c>
      <c r="B10" s="17"/>
      <c r="C10" s="17">
        <f>16+1</f>
        <v>17</v>
      </c>
      <c r="D10" s="17">
        <f>16+3</f>
        <v>19</v>
      </c>
      <c r="E10" s="16">
        <v>3.0</v>
      </c>
      <c r="F10" s="31">
        <f>25</f>
        <v>25</v>
      </c>
      <c r="G10" s="17">
        <f>14+3</f>
        <v>17</v>
      </c>
      <c r="H10" s="16">
        <v>3.0</v>
      </c>
      <c r="I10" s="16">
        <v>3.0</v>
      </c>
      <c r="J10" s="16">
        <v>3.0</v>
      </c>
      <c r="K10" s="16">
        <v>1.0</v>
      </c>
      <c r="L10" s="16">
        <v>1.0</v>
      </c>
      <c r="M10" s="24">
        <v>-10.0</v>
      </c>
      <c r="N10" s="24"/>
      <c r="O10" s="25"/>
      <c r="P10" s="24"/>
      <c r="Q10" s="24"/>
      <c r="R10" s="24"/>
      <c r="S10" s="24"/>
      <c r="T10" s="25"/>
      <c r="U10" s="24"/>
      <c r="V10" s="24"/>
      <c r="W10" s="24"/>
      <c r="X10" s="24">
        <f t="shared" si="1"/>
        <v>82</v>
      </c>
      <c r="Y10" s="12"/>
      <c r="Z10" s="18">
        <v>9.0</v>
      </c>
      <c r="AA10" s="18">
        <v>7.0</v>
      </c>
      <c r="AB10" s="7"/>
      <c r="AC10" s="7"/>
      <c r="AD10" s="7"/>
      <c r="AE10" s="7"/>
      <c r="AF10" s="7"/>
      <c r="AG10" s="7"/>
    </row>
    <row r="11" ht="12.75" customHeight="1">
      <c r="A11" s="32" t="s">
        <v>13</v>
      </c>
      <c r="B11" s="33">
        <f t="shared" ref="B11:X11" si="3">SUM(B3:B10)</f>
        <v>27</v>
      </c>
      <c r="C11" s="33">
        <f t="shared" si="3"/>
        <v>62</v>
      </c>
      <c r="D11" s="33">
        <f t="shared" si="3"/>
        <v>33</v>
      </c>
      <c r="E11" s="33">
        <f t="shared" si="3"/>
        <v>19</v>
      </c>
      <c r="F11" s="33">
        <f t="shared" si="3"/>
        <v>55</v>
      </c>
      <c r="G11" s="33">
        <f t="shared" si="3"/>
        <v>59</v>
      </c>
      <c r="H11" s="33">
        <f t="shared" si="3"/>
        <v>24</v>
      </c>
      <c r="I11" s="33">
        <f t="shared" si="3"/>
        <v>13</v>
      </c>
      <c r="J11" s="33">
        <f t="shared" si="3"/>
        <v>27</v>
      </c>
      <c r="K11" s="33">
        <f t="shared" si="3"/>
        <v>9</v>
      </c>
      <c r="L11" s="33">
        <f t="shared" si="3"/>
        <v>31</v>
      </c>
      <c r="M11" s="33">
        <f t="shared" si="3"/>
        <v>0</v>
      </c>
      <c r="N11" s="33">
        <f t="shared" si="3"/>
        <v>29</v>
      </c>
      <c r="O11" s="33">
        <f t="shared" si="3"/>
        <v>8</v>
      </c>
      <c r="P11" s="33">
        <f t="shared" si="3"/>
        <v>12</v>
      </c>
      <c r="Q11" s="33">
        <f t="shared" si="3"/>
        <v>41</v>
      </c>
      <c r="R11" s="33">
        <f t="shared" si="3"/>
        <v>67</v>
      </c>
      <c r="S11" s="33">
        <f t="shared" si="3"/>
        <v>17</v>
      </c>
      <c r="T11" s="33">
        <f t="shared" si="3"/>
        <v>10</v>
      </c>
      <c r="U11" s="33">
        <f t="shared" si="3"/>
        <v>26</v>
      </c>
      <c r="V11" s="33">
        <f t="shared" si="3"/>
        <v>35</v>
      </c>
      <c r="W11" s="33">
        <f t="shared" si="3"/>
        <v>150</v>
      </c>
      <c r="X11" s="33">
        <f t="shared" si="3"/>
        <v>754</v>
      </c>
      <c r="Y11" s="12"/>
      <c r="Z11" s="18">
        <v>10.0</v>
      </c>
      <c r="AA11" s="18">
        <v>6.0</v>
      </c>
      <c r="AB11" s="7"/>
      <c r="AC11" s="7"/>
      <c r="AD11" s="7"/>
      <c r="AE11" s="7"/>
      <c r="AF11" s="7"/>
      <c r="AG11" s="7"/>
    </row>
    <row r="12" ht="12.75" customHeight="1">
      <c r="A12" s="34" t="s">
        <v>14</v>
      </c>
      <c r="B12" s="35">
        <f>B11</f>
        <v>27</v>
      </c>
      <c r="C12" s="35">
        <f t="shared" ref="C12:W12" si="4">B12+C11</f>
        <v>89</v>
      </c>
      <c r="D12" s="35">
        <f t="shared" si="4"/>
        <v>122</v>
      </c>
      <c r="E12" s="35">
        <f t="shared" si="4"/>
        <v>141</v>
      </c>
      <c r="F12" s="35">
        <f t="shared" si="4"/>
        <v>196</v>
      </c>
      <c r="G12" s="35">
        <f t="shared" si="4"/>
        <v>255</v>
      </c>
      <c r="H12" s="35">
        <f t="shared" si="4"/>
        <v>279</v>
      </c>
      <c r="I12" s="35">
        <f t="shared" si="4"/>
        <v>292</v>
      </c>
      <c r="J12" s="35">
        <f t="shared" si="4"/>
        <v>319</v>
      </c>
      <c r="K12" s="35">
        <f t="shared" si="4"/>
        <v>328</v>
      </c>
      <c r="L12" s="35">
        <f t="shared" si="4"/>
        <v>359</v>
      </c>
      <c r="M12" s="35">
        <f t="shared" si="4"/>
        <v>359</v>
      </c>
      <c r="N12" s="35">
        <f t="shared" si="4"/>
        <v>388</v>
      </c>
      <c r="O12" s="35">
        <f t="shared" si="4"/>
        <v>396</v>
      </c>
      <c r="P12" s="35">
        <f t="shared" si="4"/>
        <v>408</v>
      </c>
      <c r="Q12" s="35">
        <f t="shared" si="4"/>
        <v>449</v>
      </c>
      <c r="R12" s="35">
        <f t="shared" si="4"/>
        <v>516</v>
      </c>
      <c r="S12" s="35">
        <f t="shared" si="4"/>
        <v>533</v>
      </c>
      <c r="T12" s="35">
        <f t="shared" si="4"/>
        <v>543</v>
      </c>
      <c r="U12" s="35">
        <f t="shared" si="4"/>
        <v>569</v>
      </c>
      <c r="V12" s="35">
        <f t="shared" si="4"/>
        <v>604</v>
      </c>
      <c r="W12" s="35">
        <f t="shared" si="4"/>
        <v>754</v>
      </c>
      <c r="X12" s="35">
        <f>SUM(X3:X10)</f>
        <v>754</v>
      </c>
      <c r="Y12" s="12"/>
      <c r="Z12" s="18">
        <v>11.0</v>
      </c>
      <c r="AA12" s="18">
        <v>5.0</v>
      </c>
      <c r="AB12" s="7"/>
      <c r="AC12" s="7"/>
      <c r="AD12" s="7"/>
      <c r="AE12" s="7"/>
      <c r="AF12" s="7"/>
      <c r="AG12" s="7"/>
    </row>
    <row r="13" ht="12.75" customHeight="1">
      <c r="A13" s="36"/>
      <c r="B13" s="37"/>
      <c r="C13" s="17"/>
      <c r="D13" s="17"/>
      <c r="E13" s="17"/>
      <c r="F13" s="17"/>
      <c r="G13" s="17"/>
      <c r="H13" s="17"/>
      <c r="I13" s="37"/>
      <c r="J13" s="37"/>
      <c r="K13" s="37"/>
      <c r="L13" s="17"/>
      <c r="M13" s="3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2"/>
      <c r="Z13" s="18">
        <v>12.0</v>
      </c>
      <c r="AA13" s="18">
        <v>4.0</v>
      </c>
      <c r="AB13" s="7"/>
      <c r="AC13" s="7"/>
      <c r="AD13" s="7"/>
      <c r="AE13" s="7"/>
      <c r="AF13" s="7"/>
      <c r="AG13" s="7"/>
    </row>
    <row r="14" ht="12.75" customHeight="1">
      <c r="A14" s="8" t="s">
        <v>15</v>
      </c>
      <c r="B14" s="10">
        <v>1.0</v>
      </c>
      <c r="C14" s="9">
        <v>2.0</v>
      </c>
      <c r="D14" s="9">
        <v>3.0</v>
      </c>
      <c r="E14" s="9">
        <v>4.0</v>
      </c>
      <c r="F14" s="9">
        <v>5.0</v>
      </c>
      <c r="G14" s="9">
        <v>6.0</v>
      </c>
      <c r="H14" s="9">
        <v>7.0</v>
      </c>
      <c r="I14" s="10">
        <v>8.0</v>
      </c>
      <c r="J14" s="10">
        <v>9.0</v>
      </c>
      <c r="K14" s="10">
        <v>10.0</v>
      </c>
      <c r="L14" s="9">
        <v>11.0</v>
      </c>
      <c r="M14" s="10">
        <v>12.0</v>
      </c>
      <c r="N14" s="9">
        <v>13.0</v>
      </c>
      <c r="O14" s="9">
        <v>14.0</v>
      </c>
      <c r="P14" s="10">
        <v>15.0</v>
      </c>
      <c r="Q14" s="10">
        <v>16.0</v>
      </c>
      <c r="R14" s="9">
        <v>17.0</v>
      </c>
      <c r="S14" s="9">
        <v>18.0</v>
      </c>
      <c r="T14" s="10">
        <v>19.0</v>
      </c>
      <c r="U14" s="9">
        <v>20.0</v>
      </c>
      <c r="V14" s="9">
        <v>21.0</v>
      </c>
      <c r="W14" s="11" t="s">
        <v>3</v>
      </c>
      <c r="X14" s="9" t="s">
        <v>4</v>
      </c>
      <c r="Y14" s="12"/>
      <c r="Z14" s="18">
        <v>13.0</v>
      </c>
      <c r="AA14" s="18">
        <v>3.0</v>
      </c>
      <c r="AB14" s="7"/>
      <c r="AC14" s="7"/>
      <c r="AD14" s="7"/>
      <c r="AE14" s="7"/>
      <c r="AF14" s="7"/>
      <c r="AG14" s="7"/>
    </row>
    <row r="15" ht="12.75" customHeight="1">
      <c r="A15" s="15" t="s">
        <v>16</v>
      </c>
      <c r="B15" s="16">
        <f>9+1</f>
        <v>10</v>
      </c>
      <c r="C15" s="17"/>
      <c r="D15" s="17"/>
      <c r="E15" s="17"/>
      <c r="F15" s="16"/>
      <c r="G15" s="17">
        <f>4</f>
        <v>4</v>
      </c>
      <c r="H15" s="17"/>
      <c r="I15" s="16">
        <f>2</f>
        <v>2</v>
      </c>
      <c r="J15" s="17">
        <f>5</f>
        <v>5</v>
      </c>
      <c r="K15" s="17"/>
      <c r="L15" s="17"/>
      <c r="M15" s="16"/>
      <c r="N15" s="16"/>
      <c r="O15" s="16"/>
      <c r="P15" s="17"/>
      <c r="Q15" s="16"/>
      <c r="R15" s="16"/>
      <c r="S15" s="16"/>
      <c r="T15" s="16"/>
      <c r="U15" s="16">
        <v>6.0</v>
      </c>
      <c r="V15" s="16"/>
      <c r="W15" s="16"/>
      <c r="X15" s="16">
        <f t="shared" ref="X15:X22" si="5">SUM(B15:W15)</f>
        <v>27</v>
      </c>
      <c r="Y15" s="12"/>
      <c r="Z15" s="18">
        <v>14.0</v>
      </c>
      <c r="AA15" s="18">
        <v>2.0</v>
      </c>
      <c r="AB15" s="7"/>
      <c r="AC15" s="7"/>
      <c r="AD15" s="7"/>
      <c r="AE15" s="7"/>
      <c r="AF15" s="7"/>
      <c r="AG15" s="7"/>
    </row>
    <row r="16" ht="12.75" customHeight="1">
      <c r="A16" s="22" t="s">
        <v>17</v>
      </c>
      <c r="B16" s="17"/>
      <c r="C16" s="16">
        <f>3</f>
        <v>3</v>
      </c>
      <c r="D16" s="16">
        <f>6</f>
        <v>6</v>
      </c>
      <c r="E16" s="17"/>
      <c r="F16" s="16">
        <f>8</f>
        <v>8</v>
      </c>
      <c r="G16" s="17"/>
      <c r="H16" s="17"/>
      <c r="I16" s="17"/>
      <c r="J16" s="16"/>
      <c r="K16" s="16"/>
      <c r="L16" s="23">
        <v>-10.0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38"/>
      <c r="X16" s="24">
        <f t="shared" si="5"/>
        <v>7</v>
      </c>
      <c r="Y16" s="12"/>
      <c r="Z16" s="18">
        <v>15.0</v>
      </c>
      <c r="AA16" s="18">
        <v>1.0</v>
      </c>
      <c r="AB16" s="7"/>
      <c r="AC16" s="7"/>
      <c r="AD16" s="7"/>
      <c r="AE16" s="7"/>
      <c r="AF16" s="7"/>
      <c r="AG16" s="7"/>
    </row>
    <row r="17" ht="12.75" customHeight="1">
      <c r="A17" s="22" t="s">
        <v>18</v>
      </c>
      <c r="B17" s="17">
        <f>12+3</f>
        <v>15</v>
      </c>
      <c r="C17" s="16">
        <v>4.0</v>
      </c>
      <c r="D17" s="16">
        <v>4.0</v>
      </c>
      <c r="E17" s="17"/>
      <c r="F17" s="17"/>
      <c r="G17" s="17"/>
      <c r="H17" s="17"/>
      <c r="I17" s="17"/>
      <c r="J17" s="16">
        <f>14</f>
        <v>14</v>
      </c>
      <c r="K17" s="23">
        <v>-10.0</v>
      </c>
      <c r="L17" s="24"/>
      <c r="M17" s="24"/>
      <c r="N17" s="24"/>
      <c r="O17" s="24"/>
      <c r="P17" s="24"/>
      <c r="Q17" s="24"/>
      <c r="R17" s="25"/>
      <c r="S17" s="24"/>
      <c r="T17" s="24"/>
      <c r="U17" s="24"/>
      <c r="V17" s="24"/>
      <c r="W17" s="24"/>
      <c r="X17" s="24">
        <f t="shared" si="5"/>
        <v>27</v>
      </c>
      <c r="Y17" s="12"/>
      <c r="Z17" s="7"/>
      <c r="AA17" s="7"/>
      <c r="AB17" s="7"/>
      <c r="AC17" s="7"/>
      <c r="AD17" s="7"/>
      <c r="AE17" s="7"/>
      <c r="AF17" s="7"/>
      <c r="AG17" s="7"/>
    </row>
    <row r="18" ht="12.75" customHeight="1">
      <c r="A18" s="22" t="s">
        <v>19</v>
      </c>
      <c r="B18" s="17">
        <f>14+5</f>
        <v>19</v>
      </c>
      <c r="C18" s="16">
        <v>1.0</v>
      </c>
      <c r="D18" s="16">
        <v>1.0</v>
      </c>
      <c r="E18" s="16">
        <f>3</f>
        <v>3</v>
      </c>
      <c r="F18" s="16"/>
      <c r="G18" s="16"/>
      <c r="H18" s="16">
        <v>4.0</v>
      </c>
      <c r="I18" s="16">
        <f>6+2</f>
        <v>8</v>
      </c>
      <c r="J18" s="16">
        <f>16+4</f>
        <v>20</v>
      </c>
      <c r="K18" s="16">
        <v>5.0</v>
      </c>
      <c r="L18" s="23">
        <v>-10.0</v>
      </c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>
        <f t="shared" si="5"/>
        <v>51</v>
      </c>
      <c r="Y18" s="12"/>
      <c r="Z18" s="6"/>
      <c r="AA18" s="6"/>
      <c r="AB18" s="7"/>
      <c r="AC18" s="7"/>
      <c r="AD18" s="7"/>
      <c r="AE18" s="7"/>
      <c r="AF18" s="7"/>
      <c r="AG18" s="7"/>
    </row>
    <row r="19" ht="12.75" customHeight="1">
      <c r="A19" s="39" t="s">
        <v>20</v>
      </c>
      <c r="B19" s="17">
        <f>7</f>
        <v>7</v>
      </c>
      <c r="C19" s="16">
        <v>2.0</v>
      </c>
      <c r="D19" s="16">
        <v>3.0</v>
      </c>
      <c r="E19" s="16">
        <v>2.0</v>
      </c>
      <c r="F19" s="16">
        <v>2.0</v>
      </c>
      <c r="G19" s="16">
        <v>2.0</v>
      </c>
      <c r="H19" s="17">
        <f>9+2</f>
        <v>11</v>
      </c>
      <c r="I19" s="17">
        <f>4+3</f>
        <v>7</v>
      </c>
      <c r="J19" s="17">
        <f>20+7</f>
        <v>27</v>
      </c>
      <c r="K19" s="40">
        <v>10.0</v>
      </c>
      <c r="L19" s="40">
        <v>10.0</v>
      </c>
      <c r="M19" s="40">
        <v>10.0</v>
      </c>
      <c r="N19" s="41">
        <v>17.0</v>
      </c>
      <c r="O19" s="16">
        <v>7.0</v>
      </c>
      <c r="P19" s="16">
        <v>8.0</v>
      </c>
      <c r="Q19" s="41">
        <v>30.0</v>
      </c>
      <c r="R19" s="41">
        <v>10.0</v>
      </c>
      <c r="S19" s="41">
        <v>18.0</v>
      </c>
      <c r="T19" s="41">
        <v>22.0</v>
      </c>
      <c r="U19" s="16">
        <v>27.0</v>
      </c>
      <c r="V19" s="16">
        <v>7.0</v>
      </c>
      <c r="W19" s="16">
        <v>70.0</v>
      </c>
      <c r="X19" s="16">
        <f t="shared" si="5"/>
        <v>309</v>
      </c>
      <c r="Y19" s="12"/>
      <c r="Z19" s="42" t="s">
        <v>21</v>
      </c>
      <c r="AA19" s="43">
        <v>-100.0</v>
      </c>
      <c r="AB19" s="7"/>
      <c r="AC19" s="7"/>
      <c r="AD19" s="7"/>
      <c r="AE19" s="7"/>
      <c r="AF19" s="7"/>
      <c r="AG19" s="7"/>
    </row>
    <row r="20" ht="12.75" customHeight="1">
      <c r="A20" s="15" t="s">
        <v>22</v>
      </c>
      <c r="B20" s="17"/>
      <c r="C20" s="17"/>
      <c r="D20" s="17"/>
      <c r="E20" s="16"/>
      <c r="F20" s="16"/>
      <c r="G20" s="16"/>
      <c r="H20" s="16"/>
      <c r="I20" s="16"/>
      <c r="J20" s="16"/>
      <c r="K20" s="19">
        <f>25</f>
        <v>25</v>
      </c>
      <c r="L20" s="16"/>
      <c r="M20" s="16"/>
      <c r="N20" s="16"/>
      <c r="O20" s="16"/>
      <c r="P20" s="16"/>
      <c r="Q20" s="16"/>
      <c r="R20" s="16"/>
      <c r="S20" s="16"/>
      <c r="T20" s="16">
        <v>16.0</v>
      </c>
      <c r="U20" s="16"/>
      <c r="V20" s="16"/>
      <c r="W20" s="16"/>
      <c r="X20" s="16">
        <f t="shared" si="5"/>
        <v>41</v>
      </c>
      <c r="Y20" s="12"/>
      <c r="Z20" s="44" t="s">
        <v>23</v>
      </c>
      <c r="AA20" s="45">
        <v>-10.0</v>
      </c>
      <c r="AB20" s="7"/>
      <c r="AC20" s="7"/>
      <c r="AD20" s="7"/>
      <c r="AE20" s="7"/>
      <c r="AF20" s="7"/>
      <c r="AG20" s="7"/>
    </row>
    <row r="21" ht="12.75" customHeight="1">
      <c r="A21" s="39" t="s">
        <v>24</v>
      </c>
      <c r="B21" s="16"/>
      <c r="C21" s="16"/>
      <c r="D21" s="16"/>
      <c r="E21" s="16"/>
      <c r="F21" s="16"/>
      <c r="G21" s="16"/>
      <c r="H21" s="16"/>
      <c r="I21" s="19">
        <f>25</f>
        <v>25</v>
      </c>
      <c r="J21" s="16"/>
      <c r="K21" s="16"/>
      <c r="L21" s="16"/>
      <c r="M21" s="16"/>
      <c r="N21" s="16"/>
      <c r="O21" s="16"/>
      <c r="P21" s="16">
        <v>20.0</v>
      </c>
      <c r="Q21" s="46">
        <v>5.0</v>
      </c>
      <c r="R21" s="46">
        <v>5.0</v>
      </c>
      <c r="S21" s="16">
        <v>3.0</v>
      </c>
      <c r="T21" s="16">
        <v>1.0</v>
      </c>
      <c r="U21" s="16">
        <v>1.0</v>
      </c>
      <c r="V21" s="16">
        <v>1.0</v>
      </c>
      <c r="W21" s="16">
        <v>10.0</v>
      </c>
      <c r="X21" s="16">
        <f t="shared" si="5"/>
        <v>71</v>
      </c>
      <c r="Y21" s="12"/>
      <c r="Z21" s="47" t="s">
        <v>25</v>
      </c>
      <c r="AA21" s="48">
        <v>-50.0</v>
      </c>
      <c r="AB21" s="49" t="s">
        <v>26</v>
      </c>
      <c r="AC21" s="50"/>
      <c r="AD21" s="7"/>
      <c r="AE21" s="7"/>
      <c r="AF21" s="7"/>
      <c r="AG21" s="7"/>
    </row>
    <row r="22" ht="12.75" customHeight="1">
      <c r="A22" s="15" t="s">
        <v>27</v>
      </c>
      <c r="B22" s="17"/>
      <c r="C22" s="17"/>
      <c r="D22" s="17"/>
      <c r="E22" s="17"/>
      <c r="F22" s="17"/>
      <c r="G22" s="17"/>
      <c r="H22" s="17"/>
      <c r="I22" s="17"/>
      <c r="J22" s="17"/>
      <c r="K22" s="16"/>
      <c r="L22" s="16"/>
      <c r="M22" s="16">
        <v>1.0</v>
      </c>
      <c r="N22" s="16">
        <v>4.0</v>
      </c>
      <c r="O22" s="17"/>
      <c r="P22" s="16"/>
      <c r="Q22" s="16">
        <v>12.0</v>
      </c>
      <c r="R22" s="16"/>
      <c r="S22" s="16">
        <v>5.0</v>
      </c>
      <c r="T22" s="16">
        <v>4.0</v>
      </c>
      <c r="U22" s="16">
        <v>10.0</v>
      </c>
      <c r="V22" s="16"/>
      <c r="W22" s="16"/>
      <c r="X22" s="16">
        <f t="shared" si="5"/>
        <v>36</v>
      </c>
      <c r="Y22" s="12"/>
      <c r="Z22" s="7"/>
      <c r="AA22" s="51" t="s">
        <v>28</v>
      </c>
      <c r="AB22" s="51" t="s">
        <v>29</v>
      </c>
      <c r="AC22" s="51" t="s">
        <v>30</v>
      </c>
      <c r="AD22" s="51" t="s">
        <v>31</v>
      </c>
      <c r="AE22" s="51" t="s">
        <v>32</v>
      </c>
      <c r="AF22" s="51" t="s">
        <v>33</v>
      </c>
      <c r="AG22" s="51" t="s">
        <v>34</v>
      </c>
    </row>
    <row r="23" ht="12.75" customHeight="1">
      <c r="A23" s="32" t="s">
        <v>13</v>
      </c>
      <c r="B23" s="33">
        <f t="shared" ref="B23:X23" si="6">SUM(B15:B22)</f>
        <v>51</v>
      </c>
      <c r="C23" s="33">
        <f t="shared" si="6"/>
        <v>10</v>
      </c>
      <c r="D23" s="33">
        <f t="shared" si="6"/>
        <v>14</v>
      </c>
      <c r="E23" s="33">
        <f t="shared" si="6"/>
        <v>5</v>
      </c>
      <c r="F23" s="33">
        <f t="shared" si="6"/>
        <v>10</v>
      </c>
      <c r="G23" s="33">
        <f t="shared" si="6"/>
        <v>6</v>
      </c>
      <c r="H23" s="33">
        <f t="shared" si="6"/>
        <v>15</v>
      </c>
      <c r="I23" s="33">
        <f t="shared" si="6"/>
        <v>42</v>
      </c>
      <c r="J23" s="33">
        <f t="shared" si="6"/>
        <v>66</v>
      </c>
      <c r="K23" s="52">
        <f t="shared" si="6"/>
        <v>30</v>
      </c>
      <c r="L23" s="33">
        <f t="shared" si="6"/>
        <v>-10</v>
      </c>
      <c r="M23" s="33">
        <f t="shared" si="6"/>
        <v>11</v>
      </c>
      <c r="N23" s="33">
        <f t="shared" si="6"/>
        <v>21</v>
      </c>
      <c r="O23" s="33">
        <f t="shared" si="6"/>
        <v>7</v>
      </c>
      <c r="P23" s="33">
        <f t="shared" si="6"/>
        <v>28</v>
      </c>
      <c r="Q23" s="33">
        <f t="shared" si="6"/>
        <v>47</v>
      </c>
      <c r="R23" s="33">
        <f t="shared" si="6"/>
        <v>15</v>
      </c>
      <c r="S23" s="33">
        <f t="shared" si="6"/>
        <v>26</v>
      </c>
      <c r="T23" s="33">
        <f t="shared" si="6"/>
        <v>43</v>
      </c>
      <c r="U23" s="33">
        <f t="shared" si="6"/>
        <v>44</v>
      </c>
      <c r="V23" s="33">
        <f t="shared" si="6"/>
        <v>8</v>
      </c>
      <c r="W23" s="33">
        <f t="shared" si="6"/>
        <v>80</v>
      </c>
      <c r="X23" s="33">
        <f t="shared" si="6"/>
        <v>569</v>
      </c>
      <c r="Y23" s="53"/>
      <c r="Z23" s="54" t="s">
        <v>35</v>
      </c>
      <c r="AA23" s="55">
        <v>10.0</v>
      </c>
      <c r="AB23" s="55">
        <v>7.0</v>
      </c>
      <c r="AC23" s="55">
        <v>5.0</v>
      </c>
      <c r="AD23" s="51">
        <v>4.0</v>
      </c>
      <c r="AE23" s="51">
        <v>3.0</v>
      </c>
      <c r="AF23" s="51">
        <v>2.0</v>
      </c>
      <c r="AG23" s="51">
        <v>1.0</v>
      </c>
    </row>
    <row r="24" ht="12.75" customHeight="1">
      <c r="A24" s="34" t="s">
        <v>14</v>
      </c>
      <c r="B24" s="35">
        <f>B23</f>
        <v>51</v>
      </c>
      <c r="C24" s="35">
        <f t="shared" ref="C24:W24" si="7">B24+C23</f>
        <v>61</v>
      </c>
      <c r="D24" s="35">
        <f t="shared" si="7"/>
        <v>75</v>
      </c>
      <c r="E24" s="35">
        <f t="shared" si="7"/>
        <v>80</v>
      </c>
      <c r="F24" s="35">
        <f t="shared" si="7"/>
        <v>90</v>
      </c>
      <c r="G24" s="35">
        <f t="shared" si="7"/>
        <v>96</v>
      </c>
      <c r="H24" s="35">
        <f t="shared" si="7"/>
        <v>111</v>
      </c>
      <c r="I24" s="35">
        <f t="shared" si="7"/>
        <v>153</v>
      </c>
      <c r="J24" s="35">
        <f t="shared" si="7"/>
        <v>219</v>
      </c>
      <c r="K24" s="56">
        <f t="shared" si="7"/>
        <v>249</v>
      </c>
      <c r="L24" s="35">
        <f t="shared" si="7"/>
        <v>239</v>
      </c>
      <c r="M24" s="35">
        <f t="shared" si="7"/>
        <v>250</v>
      </c>
      <c r="N24" s="35">
        <f t="shared" si="7"/>
        <v>271</v>
      </c>
      <c r="O24" s="35">
        <f t="shared" si="7"/>
        <v>278</v>
      </c>
      <c r="P24" s="35">
        <f t="shared" si="7"/>
        <v>306</v>
      </c>
      <c r="Q24" s="35">
        <f t="shared" si="7"/>
        <v>353</v>
      </c>
      <c r="R24" s="35">
        <f t="shared" si="7"/>
        <v>368</v>
      </c>
      <c r="S24" s="35">
        <f t="shared" si="7"/>
        <v>394</v>
      </c>
      <c r="T24" s="35">
        <f t="shared" si="7"/>
        <v>437</v>
      </c>
      <c r="U24" s="35">
        <f t="shared" si="7"/>
        <v>481</v>
      </c>
      <c r="V24" s="35">
        <f t="shared" si="7"/>
        <v>489</v>
      </c>
      <c r="W24" s="35">
        <f t="shared" si="7"/>
        <v>569</v>
      </c>
      <c r="X24" s="35">
        <f>SUM(X15:X22)</f>
        <v>569</v>
      </c>
      <c r="Y24" s="12"/>
      <c r="Z24" s="57" t="s">
        <v>36</v>
      </c>
      <c r="AA24" s="55">
        <v>5.0</v>
      </c>
      <c r="AB24" s="55">
        <v>3.0</v>
      </c>
      <c r="AC24" s="55">
        <v>1.0</v>
      </c>
      <c r="AD24" s="51"/>
      <c r="AE24" s="51"/>
      <c r="AF24" s="51"/>
      <c r="AG24" s="51"/>
    </row>
    <row r="25" ht="12.75" customHeight="1">
      <c r="A25" s="36"/>
      <c r="B25" s="17"/>
      <c r="C25" s="17"/>
      <c r="D25" s="17"/>
      <c r="E25" s="37"/>
      <c r="F25" s="17"/>
      <c r="G25" s="17"/>
      <c r="H25" s="3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2"/>
      <c r="Z25" s="58" t="s">
        <v>37</v>
      </c>
      <c r="AA25" s="55">
        <v>5.0</v>
      </c>
      <c r="AB25" s="55">
        <v>3.0</v>
      </c>
      <c r="AC25" s="55">
        <v>1.0</v>
      </c>
      <c r="AD25" s="7"/>
      <c r="AE25" s="59"/>
      <c r="AF25" s="59"/>
      <c r="AG25" s="59"/>
    </row>
    <row r="26" ht="12.75" customHeight="1">
      <c r="A26" s="8" t="s">
        <v>38</v>
      </c>
      <c r="B26" s="9">
        <v>1.0</v>
      </c>
      <c r="C26" s="9">
        <v>2.0</v>
      </c>
      <c r="D26" s="9">
        <v>3.0</v>
      </c>
      <c r="E26" s="10">
        <v>4.0</v>
      </c>
      <c r="F26" s="9">
        <v>5.0</v>
      </c>
      <c r="G26" s="9">
        <v>6.0</v>
      </c>
      <c r="H26" s="10">
        <v>7.0</v>
      </c>
      <c r="I26" s="9">
        <v>8.0</v>
      </c>
      <c r="J26" s="9">
        <v>9.0</v>
      </c>
      <c r="K26" s="9">
        <v>10.0</v>
      </c>
      <c r="L26" s="9">
        <v>11.0</v>
      </c>
      <c r="M26" s="9">
        <v>12.0</v>
      </c>
      <c r="N26" s="9">
        <v>13.0</v>
      </c>
      <c r="O26" s="9">
        <v>14.0</v>
      </c>
      <c r="P26" s="9">
        <v>15.0</v>
      </c>
      <c r="Q26" s="9">
        <v>16.0</v>
      </c>
      <c r="R26" s="9">
        <v>17.0</v>
      </c>
      <c r="S26" s="9">
        <v>18.0</v>
      </c>
      <c r="T26" s="9">
        <v>19.0</v>
      </c>
      <c r="U26" s="9">
        <v>20.0</v>
      </c>
      <c r="V26" s="9">
        <v>21.0</v>
      </c>
      <c r="W26" s="11" t="s">
        <v>3</v>
      </c>
      <c r="X26" s="9" t="s">
        <v>4</v>
      </c>
      <c r="Y26" s="12"/>
      <c r="Z26" s="60" t="s">
        <v>39</v>
      </c>
      <c r="AA26" s="55">
        <v>5.0</v>
      </c>
      <c r="AB26" s="55"/>
      <c r="AC26" s="55"/>
      <c r="AD26" s="7"/>
      <c r="AE26" s="59"/>
      <c r="AF26" s="59"/>
      <c r="AG26" s="59"/>
    </row>
    <row r="27" ht="12.75" customHeight="1">
      <c r="A27" s="61" t="s">
        <v>40</v>
      </c>
      <c r="B27" s="62">
        <f>25+10</f>
        <v>35</v>
      </c>
      <c r="C27" s="41">
        <v>10.0</v>
      </c>
      <c r="D27" s="40">
        <f>1+10</f>
        <v>11</v>
      </c>
      <c r="E27" s="16">
        <v>7.0</v>
      </c>
      <c r="F27" s="16">
        <v>7.0</v>
      </c>
      <c r="G27" s="16">
        <v>7.0</v>
      </c>
      <c r="H27" s="17">
        <f>14+7</f>
        <v>21</v>
      </c>
      <c r="I27" s="16">
        <v>7.0</v>
      </c>
      <c r="J27" s="40">
        <f>25+10</f>
        <v>35</v>
      </c>
      <c r="K27" s="63">
        <v>5.0</v>
      </c>
      <c r="L27" s="63" t="s">
        <v>41</v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>
        <f t="shared" ref="X27:X34" si="8">SUM(B27:W27)</f>
        <v>145</v>
      </c>
      <c r="Y27" s="12"/>
      <c r="Z27" s="64" t="s">
        <v>42</v>
      </c>
      <c r="AA27" s="55">
        <v>5.0</v>
      </c>
      <c r="AB27" s="59"/>
      <c r="AC27" s="59"/>
      <c r="AD27" s="7"/>
      <c r="AE27" s="59"/>
      <c r="AF27" s="59"/>
      <c r="AG27" s="59"/>
    </row>
    <row r="28" ht="12.75" customHeight="1">
      <c r="A28" s="61" t="s">
        <v>43</v>
      </c>
      <c r="B28" s="17"/>
      <c r="C28" s="16"/>
      <c r="D28" s="16"/>
      <c r="E28" s="17">
        <f>5</f>
        <v>5</v>
      </c>
      <c r="F28" s="16"/>
      <c r="G28" s="17"/>
      <c r="H28" s="17">
        <f>3</f>
        <v>3</v>
      </c>
      <c r="I28" s="17"/>
      <c r="J28" s="16"/>
      <c r="K28" s="63">
        <v>5.0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>
        <f t="shared" si="8"/>
        <v>13</v>
      </c>
      <c r="Y28" s="12"/>
      <c r="AD28" s="7"/>
      <c r="AE28" s="59"/>
      <c r="AF28" s="59"/>
      <c r="AG28" s="59"/>
    </row>
    <row r="29" ht="12.75" customHeight="1">
      <c r="A29" s="29" t="s">
        <v>44</v>
      </c>
      <c r="B29" s="17"/>
      <c r="C29" s="17"/>
      <c r="D29" s="17"/>
      <c r="E29" s="17">
        <f>10+3</f>
        <v>13</v>
      </c>
      <c r="F29" s="16">
        <v>3.0</v>
      </c>
      <c r="G29" s="16">
        <v>3.0</v>
      </c>
      <c r="H29" s="17"/>
      <c r="I29" s="17"/>
      <c r="J29" s="16"/>
      <c r="K29" s="16"/>
      <c r="L29" s="17"/>
      <c r="M29" s="17"/>
      <c r="N29" s="16"/>
      <c r="O29" s="16"/>
      <c r="P29" s="16"/>
      <c r="Q29" s="30">
        <v>-10.0</v>
      </c>
      <c r="R29" s="30"/>
      <c r="S29" s="30"/>
      <c r="T29" s="30"/>
      <c r="U29" s="30"/>
      <c r="V29" s="65"/>
      <c r="W29" s="30"/>
      <c r="X29" s="30">
        <f t="shared" si="8"/>
        <v>9</v>
      </c>
      <c r="Y29" s="12"/>
      <c r="Z29" s="66" t="s">
        <v>45</v>
      </c>
      <c r="AA29" s="55" t="s">
        <v>28</v>
      </c>
      <c r="AB29" s="51" t="s">
        <v>29</v>
      </c>
      <c r="AC29" s="51" t="s">
        <v>30</v>
      </c>
      <c r="AD29" s="51" t="s">
        <v>31</v>
      </c>
      <c r="AE29" s="51" t="s">
        <v>32</v>
      </c>
      <c r="AF29" s="51" t="s">
        <v>33</v>
      </c>
      <c r="AG29" s="51" t="s">
        <v>34</v>
      </c>
    </row>
    <row r="30" ht="12.75" customHeight="1">
      <c r="A30" s="15" t="s">
        <v>46</v>
      </c>
      <c r="B30" s="17"/>
      <c r="C30" s="17"/>
      <c r="D30" s="16"/>
      <c r="E30" s="16"/>
      <c r="F30" s="16"/>
      <c r="G30" s="16"/>
      <c r="H30" s="16"/>
      <c r="I30" s="16">
        <f>14</f>
        <v>14</v>
      </c>
      <c r="J30" s="16"/>
      <c r="K30" s="15"/>
      <c r="L30" s="16"/>
      <c r="M30" s="16"/>
      <c r="N30" s="16"/>
      <c r="O30" s="16">
        <v>6.0</v>
      </c>
      <c r="P30" s="16"/>
      <c r="Q30" s="16"/>
      <c r="R30" s="17"/>
      <c r="S30" s="16">
        <v>16.0</v>
      </c>
      <c r="T30" s="16"/>
      <c r="U30" s="16"/>
      <c r="V30" s="16"/>
      <c r="W30" s="16"/>
      <c r="X30" s="16">
        <f t="shared" si="8"/>
        <v>36</v>
      </c>
      <c r="Y30" s="12"/>
      <c r="Z30" s="54" t="s">
        <v>35</v>
      </c>
      <c r="AA30" s="55">
        <v>100.0</v>
      </c>
      <c r="AB30" s="55">
        <v>70.0</v>
      </c>
      <c r="AC30" s="55">
        <v>50.0</v>
      </c>
      <c r="AD30" s="51">
        <v>40.0</v>
      </c>
      <c r="AE30" s="51">
        <v>30.0</v>
      </c>
      <c r="AF30" s="51">
        <v>20.0</v>
      </c>
      <c r="AG30" s="51">
        <v>10.0</v>
      </c>
    </row>
    <row r="31" ht="12.75" customHeight="1">
      <c r="A31" s="15" t="s">
        <v>47</v>
      </c>
      <c r="B31" s="17"/>
      <c r="C31" s="17"/>
      <c r="D31" s="16">
        <v>1.0</v>
      </c>
      <c r="E31" s="17">
        <f>1</f>
        <v>1</v>
      </c>
      <c r="F31" s="17"/>
      <c r="G31" s="17"/>
      <c r="H31" s="17">
        <f>5</f>
        <v>5</v>
      </c>
      <c r="I31" s="17"/>
      <c r="J31" s="17"/>
      <c r="K31" s="17"/>
      <c r="L31" s="16"/>
      <c r="M31" s="16"/>
      <c r="N31" s="17"/>
      <c r="O31" s="17"/>
      <c r="P31" s="17"/>
      <c r="Q31" s="16">
        <v>3.0</v>
      </c>
      <c r="R31" s="17"/>
      <c r="S31" s="17"/>
      <c r="T31" s="19">
        <f>25</f>
        <v>25</v>
      </c>
      <c r="U31" s="17"/>
      <c r="V31" s="17"/>
      <c r="W31" s="16"/>
      <c r="X31" s="16">
        <f t="shared" si="8"/>
        <v>35</v>
      </c>
      <c r="Y31" s="12"/>
      <c r="Z31" s="57" t="s">
        <v>36</v>
      </c>
      <c r="AA31" s="55">
        <v>50.0</v>
      </c>
      <c r="AB31" s="55">
        <v>30.0</v>
      </c>
      <c r="AC31" s="55">
        <v>10.0</v>
      </c>
      <c r="AD31" s="59"/>
      <c r="AE31" s="59"/>
      <c r="AF31" s="59"/>
      <c r="AG31" s="59"/>
    </row>
    <row r="32" ht="12.75" customHeight="1">
      <c r="A32" s="15" t="s">
        <v>48</v>
      </c>
      <c r="B32" s="17"/>
      <c r="C32" s="17"/>
      <c r="D32" s="17">
        <f t="shared" ref="D32:E32" si="9">14</f>
        <v>14</v>
      </c>
      <c r="E32" s="16">
        <f t="shared" si="9"/>
        <v>14</v>
      </c>
      <c r="F32" s="16"/>
      <c r="G32" s="16">
        <f>9</f>
        <v>9</v>
      </c>
      <c r="H32" s="16"/>
      <c r="I32" s="16"/>
      <c r="J32" s="16"/>
      <c r="K32" s="16"/>
      <c r="L32" s="16">
        <f>10</f>
        <v>10</v>
      </c>
      <c r="M32" s="16"/>
      <c r="N32" s="16"/>
      <c r="O32" s="16"/>
      <c r="P32" s="16">
        <v>7.0</v>
      </c>
      <c r="Q32" s="16"/>
      <c r="R32" s="16">
        <v>5.0</v>
      </c>
      <c r="S32" s="16"/>
      <c r="T32" s="16"/>
      <c r="U32" s="16"/>
      <c r="V32" s="16"/>
      <c r="W32" s="16"/>
      <c r="X32" s="16">
        <f t="shared" si="8"/>
        <v>59</v>
      </c>
      <c r="Y32" s="12"/>
      <c r="Z32" s="58" t="s">
        <v>37</v>
      </c>
      <c r="AA32" s="55">
        <v>50.0</v>
      </c>
      <c r="AB32" s="55">
        <v>30.0</v>
      </c>
      <c r="AC32" s="55">
        <v>10.0</v>
      </c>
      <c r="AD32" s="59"/>
      <c r="AE32" s="59"/>
      <c r="AF32" s="59"/>
      <c r="AG32" s="59"/>
    </row>
    <row r="33" ht="12.75" customHeight="1">
      <c r="A33" s="22" t="s">
        <v>49</v>
      </c>
      <c r="B33" s="16"/>
      <c r="C33" s="16">
        <f>8</f>
        <v>8</v>
      </c>
      <c r="D33" s="16"/>
      <c r="E33" s="16"/>
      <c r="F33" s="16">
        <f>6</f>
        <v>6</v>
      </c>
      <c r="G33" s="16"/>
      <c r="H33" s="16"/>
      <c r="I33" s="16"/>
      <c r="J33" s="16"/>
      <c r="K33" s="16"/>
      <c r="L33" s="16">
        <f>5</f>
        <v>5</v>
      </c>
      <c r="M33" s="16"/>
      <c r="N33" s="16"/>
      <c r="O33" s="16"/>
      <c r="P33" s="16">
        <v>4.0</v>
      </c>
      <c r="Q33" s="17"/>
      <c r="R33" s="16">
        <v>14.0</v>
      </c>
      <c r="S33" s="24">
        <v>-10.0</v>
      </c>
      <c r="T33" s="24"/>
      <c r="U33" s="24"/>
      <c r="V33" s="24"/>
      <c r="W33" s="24"/>
      <c r="X33" s="24">
        <f t="shared" si="8"/>
        <v>27</v>
      </c>
      <c r="Y33" s="12"/>
      <c r="Z33" s="60" t="s">
        <v>39</v>
      </c>
      <c r="AA33" s="51">
        <v>50.0</v>
      </c>
      <c r="AB33" s="59"/>
      <c r="AC33" s="59"/>
      <c r="AD33" s="59"/>
      <c r="AE33" s="59"/>
      <c r="AF33" s="59"/>
      <c r="AG33" s="59"/>
    </row>
    <row r="34" ht="12.75" customHeight="1">
      <c r="A34" s="15" t="s">
        <v>50</v>
      </c>
      <c r="B34" s="17"/>
      <c r="C34" s="17"/>
      <c r="D34" s="17"/>
      <c r="E34" s="17"/>
      <c r="F34" s="17"/>
      <c r="G34" s="17"/>
      <c r="H34" s="17"/>
      <c r="I34" s="17"/>
      <c r="J34" s="17">
        <f>1</f>
        <v>1</v>
      </c>
      <c r="K34" s="16"/>
      <c r="L34" s="16"/>
      <c r="M34" s="16"/>
      <c r="N34" s="16"/>
      <c r="O34" s="16">
        <v>4.0</v>
      </c>
      <c r="P34" s="16">
        <v>14.0</v>
      </c>
      <c r="Q34" s="16"/>
      <c r="R34" s="16"/>
      <c r="S34" s="16"/>
      <c r="T34" s="17"/>
      <c r="U34" s="16"/>
      <c r="V34" s="16"/>
      <c r="W34" s="16"/>
      <c r="X34" s="16">
        <f t="shared" si="8"/>
        <v>19</v>
      </c>
      <c r="Y34" s="12"/>
      <c r="Z34" s="7"/>
      <c r="AA34" s="7"/>
      <c r="AB34" s="7"/>
      <c r="AC34" s="7"/>
      <c r="AD34" s="7"/>
      <c r="AE34" s="7"/>
      <c r="AF34" s="7"/>
      <c r="AG34" s="7"/>
    </row>
    <row r="35" ht="12.75" customHeight="1">
      <c r="A35" s="32" t="s">
        <v>13</v>
      </c>
      <c r="B35" s="33">
        <f t="shared" ref="B35:X35" si="10">SUM(B27:B34)</f>
        <v>35</v>
      </c>
      <c r="C35" s="33">
        <f t="shared" si="10"/>
        <v>18</v>
      </c>
      <c r="D35" s="33">
        <f t="shared" si="10"/>
        <v>26</v>
      </c>
      <c r="E35" s="33">
        <f t="shared" si="10"/>
        <v>40</v>
      </c>
      <c r="F35" s="33">
        <f t="shared" si="10"/>
        <v>16</v>
      </c>
      <c r="G35" s="33">
        <f t="shared" si="10"/>
        <v>19</v>
      </c>
      <c r="H35" s="33">
        <f t="shared" si="10"/>
        <v>29</v>
      </c>
      <c r="I35" s="33">
        <f t="shared" si="10"/>
        <v>21</v>
      </c>
      <c r="J35" s="33">
        <f t="shared" si="10"/>
        <v>36</v>
      </c>
      <c r="K35" s="52">
        <f t="shared" si="10"/>
        <v>10</v>
      </c>
      <c r="L35" s="33">
        <f t="shared" si="10"/>
        <v>15</v>
      </c>
      <c r="M35" s="33">
        <f t="shared" si="10"/>
        <v>0</v>
      </c>
      <c r="N35" s="33">
        <f t="shared" si="10"/>
        <v>0</v>
      </c>
      <c r="O35" s="33">
        <f t="shared" si="10"/>
        <v>10</v>
      </c>
      <c r="P35" s="33">
        <f t="shared" si="10"/>
        <v>25</v>
      </c>
      <c r="Q35" s="33">
        <f t="shared" si="10"/>
        <v>-7</v>
      </c>
      <c r="R35" s="33">
        <f t="shared" si="10"/>
        <v>19</v>
      </c>
      <c r="S35" s="33">
        <f t="shared" si="10"/>
        <v>6</v>
      </c>
      <c r="T35" s="33">
        <f t="shared" si="10"/>
        <v>25</v>
      </c>
      <c r="U35" s="33">
        <f t="shared" si="10"/>
        <v>0</v>
      </c>
      <c r="V35" s="33">
        <f t="shared" si="10"/>
        <v>0</v>
      </c>
      <c r="W35" s="33">
        <f t="shared" si="10"/>
        <v>0</v>
      </c>
      <c r="X35" s="33">
        <f t="shared" si="10"/>
        <v>343</v>
      </c>
      <c r="Y35" s="12"/>
      <c r="Z35" s="67" t="s">
        <v>51</v>
      </c>
      <c r="AA35" s="50"/>
      <c r="AB35" s="50"/>
      <c r="AC35" s="50"/>
      <c r="AD35" s="7"/>
      <c r="AE35" s="7"/>
      <c r="AF35" s="7"/>
      <c r="AG35" s="7"/>
    </row>
    <row r="36" ht="12.75" customHeight="1">
      <c r="A36" s="34" t="s">
        <v>14</v>
      </c>
      <c r="B36" s="35">
        <f>B35</f>
        <v>35</v>
      </c>
      <c r="C36" s="35">
        <f t="shared" ref="C36:W36" si="11">B36+C35</f>
        <v>53</v>
      </c>
      <c r="D36" s="35">
        <f t="shared" si="11"/>
        <v>79</v>
      </c>
      <c r="E36" s="35">
        <f t="shared" si="11"/>
        <v>119</v>
      </c>
      <c r="F36" s="35">
        <f t="shared" si="11"/>
        <v>135</v>
      </c>
      <c r="G36" s="35">
        <f t="shared" si="11"/>
        <v>154</v>
      </c>
      <c r="H36" s="35">
        <f t="shared" si="11"/>
        <v>183</v>
      </c>
      <c r="I36" s="35">
        <f t="shared" si="11"/>
        <v>204</v>
      </c>
      <c r="J36" s="35">
        <f t="shared" si="11"/>
        <v>240</v>
      </c>
      <c r="K36" s="56">
        <f t="shared" si="11"/>
        <v>250</v>
      </c>
      <c r="L36" s="35">
        <f t="shared" si="11"/>
        <v>265</v>
      </c>
      <c r="M36" s="35">
        <f t="shared" si="11"/>
        <v>265</v>
      </c>
      <c r="N36" s="35">
        <f t="shared" si="11"/>
        <v>265</v>
      </c>
      <c r="O36" s="35">
        <f t="shared" si="11"/>
        <v>275</v>
      </c>
      <c r="P36" s="35">
        <f t="shared" si="11"/>
        <v>300</v>
      </c>
      <c r="Q36" s="35">
        <f t="shared" si="11"/>
        <v>293</v>
      </c>
      <c r="R36" s="35">
        <f t="shared" si="11"/>
        <v>312</v>
      </c>
      <c r="S36" s="35">
        <f t="shared" si="11"/>
        <v>318</v>
      </c>
      <c r="T36" s="35">
        <f t="shared" si="11"/>
        <v>343</v>
      </c>
      <c r="U36" s="35">
        <f t="shared" si="11"/>
        <v>343</v>
      </c>
      <c r="V36" s="35">
        <f t="shared" si="11"/>
        <v>343</v>
      </c>
      <c r="W36" s="35">
        <f t="shared" si="11"/>
        <v>343</v>
      </c>
      <c r="X36" s="35">
        <f>SUM(X27:X34)</f>
        <v>343</v>
      </c>
      <c r="Y36" s="12"/>
      <c r="Z36" s="67" t="s">
        <v>52</v>
      </c>
      <c r="AA36" s="50"/>
      <c r="AB36" s="50"/>
      <c r="AC36" s="50"/>
      <c r="AD36" s="7"/>
      <c r="AE36" s="7"/>
      <c r="AF36" s="7"/>
      <c r="AG36" s="7"/>
    </row>
    <row r="37" ht="12.75" customHeight="1">
      <c r="A37" s="3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3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2"/>
      <c r="Z37" s="68"/>
      <c r="AA37" s="7"/>
      <c r="AB37" s="7"/>
      <c r="AC37" s="7"/>
      <c r="AD37" s="7"/>
      <c r="AE37" s="7"/>
      <c r="AF37" s="7"/>
      <c r="AG37" s="7"/>
    </row>
    <row r="38" ht="12.75" customHeight="1">
      <c r="A38" s="8" t="s">
        <v>53</v>
      </c>
      <c r="B38" s="9">
        <v>1.0</v>
      </c>
      <c r="C38" s="9">
        <v>2.0</v>
      </c>
      <c r="D38" s="9">
        <v>3.0</v>
      </c>
      <c r="E38" s="9">
        <v>4.0</v>
      </c>
      <c r="F38" s="9">
        <v>5.0</v>
      </c>
      <c r="G38" s="9">
        <v>6.0</v>
      </c>
      <c r="H38" s="9">
        <v>7.0</v>
      </c>
      <c r="I38" s="9">
        <v>8.0</v>
      </c>
      <c r="J38" s="9">
        <v>9.0</v>
      </c>
      <c r="K38" s="9">
        <v>10.0</v>
      </c>
      <c r="L38" s="10">
        <v>11.0</v>
      </c>
      <c r="M38" s="9">
        <v>12.0</v>
      </c>
      <c r="N38" s="9">
        <v>13.0</v>
      </c>
      <c r="O38" s="9">
        <v>14.0</v>
      </c>
      <c r="P38" s="9">
        <v>15.0</v>
      </c>
      <c r="Q38" s="9">
        <v>16.0</v>
      </c>
      <c r="R38" s="9">
        <v>17.0</v>
      </c>
      <c r="S38" s="9">
        <v>18.0</v>
      </c>
      <c r="T38" s="9">
        <v>19.0</v>
      </c>
      <c r="U38" s="9">
        <v>20.0</v>
      </c>
      <c r="V38" s="10">
        <v>21.0</v>
      </c>
      <c r="W38" s="11" t="s">
        <v>3</v>
      </c>
      <c r="X38" s="9" t="s">
        <v>4</v>
      </c>
      <c r="Y38" s="12"/>
      <c r="Z38" s="68"/>
      <c r="AA38" s="7"/>
      <c r="AB38" s="7"/>
      <c r="AC38" s="7"/>
      <c r="AD38" s="7"/>
      <c r="AE38" s="7"/>
      <c r="AF38" s="7"/>
      <c r="AG38" s="7"/>
    </row>
    <row r="39" ht="12.75" customHeight="1">
      <c r="A39" s="15" t="s">
        <v>54</v>
      </c>
      <c r="B39" s="16"/>
      <c r="C39" s="17"/>
      <c r="D39" s="17"/>
      <c r="E39" s="17"/>
      <c r="F39" s="16">
        <f>14</f>
        <v>14</v>
      </c>
      <c r="G39" s="17"/>
      <c r="H39" s="17"/>
      <c r="I39" s="16"/>
      <c r="J39" s="17"/>
      <c r="K39" s="17">
        <f>8</f>
        <v>8</v>
      </c>
      <c r="L39" s="17">
        <f>16</f>
        <v>16</v>
      </c>
      <c r="M39" s="16"/>
      <c r="N39" s="16"/>
      <c r="O39" s="16"/>
      <c r="P39" s="17"/>
      <c r="Q39" s="16"/>
      <c r="R39" s="16"/>
      <c r="S39" s="16"/>
      <c r="T39" s="16"/>
      <c r="U39" s="16"/>
      <c r="V39" s="19">
        <v>25.0</v>
      </c>
      <c r="W39" s="16"/>
      <c r="X39" s="16">
        <f t="shared" ref="X39:X46" si="12">SUM(B39:W39)</f>
        <v>63</v>
      </c>
      <c r="Y39" s="12"/>
      <c r="Z39" s="68"/>
      <c r="AA39" s="7"/>
      <c r="AB39" s="7"/>
      <c r="AC39" s="7"/>
      <c r="AD39" s="7"/>
      <c r="AE39" s="7"/>
      <c r="AF39" s="7"/>
      <c r="AG39" s="7"/>
    </row>
    <row r="40" ht="12.75" customHeight="1">
      <c r="A40" s="15" t="s">
        <v>55</v>
      </c>
      <c r="B40" s="17"/>
      <c r="C40" s="16"/>
      <c r="D40" s="16"/>
      <c r="E40" s="17"/>
      <c r="F40" s="16"/>
      <c r="G40" s="17"/>
      <c r="H40" s="17"/>
      <c r="I40" s="17"/>
      <c r="J40" s="16">
        <f>4</f>
        <v>4</v>
      </c>
      <c r="K40" s="16">
        <f>2+1</f>
        <v>3</v>
      </c>
      <c r="L40" s="16">
        <v>2.0</v>
      </c>
      <c r="M40" s="16">
        <v>2.0</v>
      </c>
      <c r="N40" s="16">
        <v>7.0</v>
      </c>
      <c r="O40" s="16">
        <v>1.0</v>
      </c>
      <c r="P40" s="16">
        <v>1.0</v>
      </c>
      <c r="Q40" s="16">
        <v>7.0</v>
      </c>
      <c r="R40" s="16">
        <v>2.0</v>
      </c>
      <c r="S40" s="16">
        <v>4.0</v>
      </c>
      <c r="T40" s="16"/>
      <c r="U40" s="16">
        <v>2.0</v>
      </c>
      <c r="V40" s="16"/>
      <c r="W40" s="16"/>
      <c r="X40" s="16">
        <f t="shared" si="12"/>
        <v>35</v>
      </c>
      <c r="Y40" s="12"/>
      <c r="Z40" s="68" t="s">
        <v>56</v>
      </c>
      <c r="AA40" s="7"/>
      <c r="AB40" s="7"/>
      <c r="AC40" s="7"/>
      <c r="AD40" s="7"/>
      <c r="AE40" s="7"/>
      <c r="AF40" s="7"/>
      <c r="AG40" s="7"/>
    </row>
    <row r="41" ht="12.75" customHeight="1">
      <c r="A41" s="15" t="s">
        <v>57</v>
      </c>
      <c r="B41" s="17"/>
      <c r="C41" s="17"/>
      <c r="D41" s="17"/>
      <c r="E41" s="17"/>
      <c r="F41" s="17"/>
      <c r="G41" s="17"/>
      <c r="H41" s="17"/>
      <c r="I41" s="17"/>
      <c r="J41" s="16"/>
      <c r="K41" s="16"/>
      <c r="L41" s="17"/>
      <c r="M41" s="17"/>
      <c r="N41" s="16">
        <v>1.0</v>
      </c>
      <c r="O41" s="16"/>
      <c r="P41" s="16"/>
      <c r="Q41" s="16"/>
      <c r="R41" s="16"/>
      <c r="S41" s="16"/>
      <c r="T41" s="16"/>
      <c r="U41" s="16"/>
      <c r="V41" s="17"/>
      <c r="W41" s="16"/>
      <c r="X41" s="16">
        <f t="shared" si="12"/>
        <v>1</v>
      </c>
      <c r="Y41" s="12"/>
      <c r="Z41" s="67" t="s">
        <v>58</v>
      </c>
      <c r="AA41" s="7"/>
      <c r="AB41" s="7"/>
      <c r="AC41" s="7"/>
      <c r="AD41" s="7"/>
      <c r="AE41" s="7"/>
      <c r="AF41" s="7"/>
      <c r="AG41" s="7"/>
    </row>
    <row r="42" ht="12.75" customHeight="1">
      <c r="A42" s="15" t="s">
        <v>59</v>
      </c>
      <c r="B42" s="17"/>
      <c r="C42" s="17"/>
      <c r="D42" s="16"/>
      <c r="E42" s="16">
        <f>7</f>
        <v>7</v>
      </c>
      <c r="F42" s="16"/>
      <c r="G42" s="16"/>
      <c r="H42" s="16">
        <f>7</f>
        <v>7</v>
      </c>
      <c r="I42" s="16"/>
      <c r="J42" s="16"/>
      <c r="K42" s="15"/>
      <c r="L42" s="16">
        <v>1.0</v>
      </c>
      <c r="M42" s="16">
        <v>1.0</v>
      </c>
      <c r="N42" s="16">
        <v>8.0</v>
      </c>
      <c r="O42" s="16"/>
      <c r="P42" s="16"/>
      <c r="Q42" s="16">
        <v>17.0</v>
      </c>
      <c r="R42" s="16">
        <v>3.0</v>
      </c>
      <c r="S42" s="16">
        <v>10.0</v>
      </c>
      <c r="T42" s="16">
        <v>3.0</v>
      </c>
      <c r="U42" s="16">
        <v>1.0</v>
      </c>
      <c r="V42" s="16">
        <v>2.0</v>
      </c>
      <c r="W42" s="16">
        <v>10.0</v>
      </c>
      <c r="X42" s="16">
        <f t="shared" si="12"/>
        <v>70</v>
      </c>
      <c r="Y42" s="12"/>
      <c r="Z42" s="67" t="s">
        <v>60</v>
      </c>
      <c r="AA42" s="50"/>
      <c r="AB42" s="50"/>
      <c r="AC42" s="50"/>
      <c r="AD42" s="7"/>
      <c r="AE42" s="7"/>
      <c r="AF42" s="7"/>
      <c r="AG42" s="7"/>
    </row>
    <row r="43" ht="12.75" customHeight="1">
      <c r="A43" s="15" t="s">
        <v>61</v>
      </c>
      <c r="B43" s="17"/>
      <c r="C43" s="17"/>
      <c r="D43" s="17"/>
      <c r="E43" s="17">
        <f>8</f>
        <v>8</v>
      </c>
      <c r="F43" s="17"/>
      <c r="G43" s="17"/>
      <c r="H43" s="17"/>
      <c r="I43" s="17"/>
      <c r="J43" s="17">
        <f>6</f>
        <v>6</v>
      </c>
      <c r="K43" s="16">
        <v>2.0</v>
      </c>
      <c r="L43" s="16">
        <v>3.0</v>
      </c>
      <c r="M43" s="16">
        <v>3.0</v>
      </c>
      <c r="N43" s="16">
        <v>6.0</v>
      </c>
      <c r="O43" s="16">
        <v>2.0</v>
      </c>
      <c r="P43" s="16">
        <v>2.0</v>
      </c>
      <c r="Q43" s="16">
        <v>13.0</v>
      </c>
      <c r="R43" s="16">
        <v>4.0</v>
      </c>
      <c r="S43" s="16">
        <v>6.0</v>
      </c>
      <c r="T43" s="16">
        <v>13.0</v>
      </c>
      <c r="U43" s="16">
        <v>18.0</v>
      </c>
      <c r="V43" s="16">
        <v>4.0</v>
      </c>
      <c r="W43" s="16">
        <v>40.0</v>
      </c>
      <c r="X43" s="16">
        <f t="shared" si="12"/>
        <v>130</v>
      </c>
      <c r="Y43" s="12"/>
      <c r="Z43" s="67" t="s">
        <v>62</v>
      </c>
      <c r="AA43" s="50"/>
      <c r="AB43" s="50"/>
      <c r="AC43" s="50"/>
      <c r="AD43" s="7"/>
      <c r="AE43" s="7"/>
      <c r="AF43" s="7"/>
      <c r="AG43" s="7"/>
    </row>
    <row r="44" ht="12.75" customHeight="1">
      <c r="A44" s="15" t="s">
        <v>63</v>
      </c>
      <c r="B44" s="17"/>
      <c r="C44" s="17">
        <f>10</f>
        <v>10</v>
      </c>
      <c r="D44" s="17"/>
      <c r="E44" s="16"/>
      <c r="F44" s="16"/>
      <c r="G44" s="16">
        <f>16</f>
        <v>16</v>
      </c>
      <c r="H44" s="16"/>
      <c r="I44" s="16"/>
      <c r="J44" s="16"/>
      <c r="K44" s="16">
        <f>12</f>
        <v>12</v>
      </c>
      <c r="L44" s="19">
        <f>25</f>
        <v>25</v>
      </c>
      <c r="M44" s="16">
        <v>1.0</v>
      </c>
      <c r="N44" s="16">
        <v>3.0</v>
      </c>
      <c r="O44" s="16">
        <v>1.0</v>
      </c>
      <c r="P44" s="16">
        <v>1.0</v>
      </c>
      <c r="Q44" s="16">
        <v>1.0</v>
      </c>
      <c r="R44" s="16">
        <v>7.0</v>
      </c>
      <c r="S44" s="16">
        <v>1.0</v>
      </c>
      <c r="T44" s="16">
        <v>1.0</v>
      </c>
      <c r="U44" s="16">
        <v>1.0</v>
      </c>
      <c r="V44" s="16"/>
      <c r="W44" s="16"/>
      <c r="X44" s="16">
        <f t="shared" si="12"/>
        <v>80</v>
      </c>
      <c r="Y44" s="12"/>
      <c r="Z44" s="67" t="s">
        <v>64</v>
      </c>
      <c r="AA44" s="50"/>
      <c r="AB44" s="50"/>
      <c r="AC44" s="50"/>
      <c r="AD44" s="7"/>
      <c r="AE44" s="7"/>
      <c r="AF44" s="7"/>
      <c r="AG44" s="7"/>
    </row>
    <row r="45" ht="12.75" customHeight="1">
      <c r="A45" s="15" t="s">
        <v>65</v>
      </c>
      <c r="B45" s="16">
        <f>3</f>
        <v>3</v>
      </c>
      <c r="C45" s="16">
        <f>6</f>
        <v>6</v>
      </c>
      <c r="D45" s="19">
        <f>25+1</f>
        <v>26</v>
      </c>
      <c r="E45" s="16">
        <v>1.0</v>
      </c>
      <c r="F45" s="16">
        <f>7</f>
        <v>7</v>
      </c>
      <c r="G45" s="16">
        <f>10</f>
        <v>10</v>
      </c>
      <c r="H45" s="16"/>
      <c r="I45" s="16"/>
      <c r="J45" s="16"/>
      <c r="K45" s="16"/>
      <c r="L45" s="16"/>
      <c r="M45" s="16"/>
      <c r="N45" s="16"/>
      <c r="O45" s="16"/>
      <c r="P45" s="16"/>
      <c r="Q45" s="17"/>
      <c r="R45" s="16">
        <v>16.0</v>
      </c>
      <c r="S45" s="16"/>
      <c r="T45" s="16"/>
      <c r="U45" s="16"/>
      <c r="V45" s="16">
        <v>9.0</v>
      </c>
      <c r="W45" s="16">
        <v>10.0</v>
      </c>
      <c r="X45" s="16">
        <f t="shared" si="12"/>
        <v>88</v>
      </c>
      <c r="Y45" s="12"/>
      <c r="Z45" s="7"/>
      <c r="AA45" s="7"/>
      <c r="AB45" s="7"/>
      <c r="AC45" s="7"/>
      <c r="AD45" s="7"/>
      <c r="AE45" s="7"/>
      <c r="AF45" s="7"/>
      <c r="AG45" s="7"/>
    </row>
    <row r="46" ht="12.75" customHeight="1">
      <c r="A46" s="15" t="s">
        <v>66</v>
      </c>
      <c r="B46" s="17"/>
      <c r="C46" s="17"/>
      <c r="D46" s="17"/>
      <c r="E46" s="16">
        <v>9.0</v>
      </c>
      <c r="F46" s="17"/>
      <c r="G46" s="17"/>
      <c r="H46" s="17"/>
      <c r="I46" s="17"/>
      <c r="J46" s="17"/>
      <c r="K46" s="16"/>
      <c r="L46" s="16"/>
      <c r="M46" s="16"/>
      <c r="N46" s="16"/>
      <c r="O46" s="17"/>
      <c r="P46" s="16"/>
      <c r="Q46" s="16"/>
      <c r="R46" s="16"/>
      <c r="S46" s="16"/>
      <c r="T46" s="17"/>
      <c r="U46" s="16"/>
      <c r="V46" s="16"/>
      <c r="W46" s="16"/>
      <c r="X46" s="16">
        <f t="shared" si="12"/>
        <v>9</v>
      </c>
      <c r="Y46" s="12"/>
      <c r="Z46" s="67" t="s">
        <v>67</v>
      </c>
      <c r="AA46" s="50"/>
      <c r="AB46" s="50"/>
      <c r="AC46" s="50"/>
      <c r="AD46" s="7"/>
      <c r="AE46" s="7"/>
      <c r="AF46" s="7"/>
      <c r="AG46" s="7"/>
    </row>
    <row r="47" ht="12.75" customHeight="1">
      <c r="A47" s="32" t="s">
        <v>13</v>
      </c>
      <c r="B47" s="33">
        <f t="shared" ref="B47:X47" si="13">SUM(B39:B46)</f>
        <v>3</v>
      </c>
      <c r="C47" s="33">
        <f t="shared" si="13"/>
        <v>16</v>
      </c>
      <c r="D47" s="33">
        <f t="shared" si="13"/>
        <v>26</v>
      </c>
      <c r="E47" s="33">
        <f t="shared" si="13"/>
        <v>25</v>
      </c>
      <c r="F47" s="33">
        <f t="shared" si="13"/>
        <v>21</v>
      </c>
      <c r="G47" s="33">
        <f t="shared" si="13"/>
        <v>26</v>
      </c>
      <c r="H47" s="33">
        <f t="shared" si="13"/>
        <v>7</v>
      </c>
      <c r="I47" s="33">
        <f t="shared" si="13"/>
        <v>0</v>
      </c>
      <c r="J47" s="33">
        <f t="shared" si="13"/>
        <v>10</v>
      </c>
      <c r="K47" s="52">
        <f t="shared" si="13"/>
        <v>25</v>
      </c>
      <c r="L47" s="33">
        <f t="shared" si="13"/>
        <v>47</v>
      </c>
      <c r="M47" s="33">
        <f t="shared" si="13"/>
        <v>7</v>
      </c>
      <c r="N47" s="33">
        <f t="shared" si="13"/>
        <v>25</v>
      </c>
      <c r="O47" s="33">
        <f t="shared" si="13"/>
        <v>4</v>
      </c>
      <c r="P47" s="33">
        <f t="shared" si="13"/>
        <v>4</v>
      </c>
      <c r="Q47" s="33">
        <f t="shared" si="13"/>
        <v>38</v>
      </c>
      <c r="R47" s="33">
        <f t="shared" si="13"/>
        <v>32</v>
      </c>
      <c r="S47" s="33">
        <f t="shared" si="13"/>
        <v>21</v>
      </c>
      <c r="T47" s="33">
        <f t="shared" si="13"/>
        <v>17</v>
      </c>
      <c r="U47" s="33">
        <f t="shared" si="13"/>
        <v>22</v>
      </c>
      <c r="V47" s="33">
        <f t="shared" si="13"/>
        <v>40</v>
      </c>
      <c r="W47" s="33">
        <f t="shared" si="13"/>
        <v>60</v>
      </c>
      <c r="X47" s="33">
        <f t="shared" si="13"/>
        <v>476</v>
      </c>
      <c r="Y47" s="12"/>
      <c r="Z47" s="67" t="s">
        <v>68</v>
      </c>
      <c r="AA47" s="7"/>
      <c r="AB47" s="7"/>
      <c r="AC47" s="7"/>
      <c r="AD47" s="7"/>
      <c r="AE47" s="7"/>
      <c r="AF47" s="7"/>
      <c r="AG47" s="7"/>
    </row>
    <row r="48" ht="12.75" customHeight="1">
      <c r="A48" s="34" t="s">
        <v>14</v>
      </c>
      <c r="B48" s="35">
        <f>B47</f>
        <v>3</v>
      </c>
      <c r="C48" s="35">
        <f t="shared" ref="C48:W48" si="14">B48+C47</f>
        <v>19</v>
      </c>
      <c r="D48" s="35">
        <f t="shared" si="14"/>
        <v>45</v>
      </c>
      <c r="E48" s="35">
        <f t="shared" si="14"/>
        <v>70</v>
      </c>
      <c r="F48" s="35">
        <f t="shared" si="14"/>
        <v>91</v>
      </c>
      <c r="G48" s="35">
        <f t="shared" si="14"/>
        <v>117</v>
      </c>
      <c r="H48" s="35">
        <f t="shared" si="14"/>
        <v>124</v>
      </c>
      <c r="I48" s="35">
        <f t="shared" si="14"/>
        <v>124</v>
      </c>
      <c r="J48" s="35">
        <f t="shared" si="14"/>
        <v>134</v>
      </c>
      <c r="K48" s="56">
        <f t="shared" si="14"/>
        <v>159</v>
      </c>
      <c r="L48" s="35">
        <f t="shared" si="14"/>
        <v>206</v>
      </c>
      <c r="M48" s="35">
        <f t="shared" si="14"/>
        <v>213</v>
      </c>
      <c r="N48" s="35">
        <f t="shared" si="14"/>
        <v>238</v>
      </c>
      <c r="O48" s="35">
        <f t="shared" si="14"/>
        <v>242</v>
      </c>
      <c r="P48" s="35">
        <f t="shared" si="14"/>
        <v>246</v>
      </c>
      <c r="Q48" s="35">
        <f t="shared" si="14"/>
        <v>284</v>
      </c>
      <c r="R48" s="35">
        <f t="shared" si="14"/>
        <v>316</v>
      </c>
      <c r="S48" s="35">
        <f t="shared" si="14"/>
        <v>337</v>
      </c>
      <c r="T48" s="35">
        <f t="shared" si="14"/>
        <v>354</v>
      </c>
      <c r="U48" s="35">
        <f t="shared" si="14"/>
        <v>376</v>
      </c>
      <c r="V48" s="35">
        <f t="shared" si="14"/>
        <v>416</v>
      </c>
      <c r="W48" s="35">
        <f t="shared" si="14"/>
        <v>476</v>
      </c>
      <c r="X48" s="35">
        <f>SUM(X39:X46)</f>
        <v>476</v>
      </c>
      <c r="Y48" s="12"/>
      <c r="Z48" s="7"/>
      <c r="AA48" s="7"/>
      <c r="AB48" s="7"/>
      <c r="AC48" s="7"/>
      <c r="AD48" s="7"/>
      <c r="AE48" s="7"/>
      <c r="AF48" s="7"/>
      <c r="AG48" s="7"/>
    </row>
    <row r="49" ht="12.75" customHeight="1">
      <c r="A49" s="69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2"/>
      <c r="Z49" s="70"/>
      <c r="AA49" s="7"/>
      <c r="AB49" s="7"/>
      <c r="AC49" s="7"/>
      <c r="AD49" s="7"/>
      <c r="AE49" s="7"/>
      <c r="AF49" s="7"/>
      <c r="AG49" s="7"/>
    </row>
    <row r="50" ht="12.75" customHeight="1">
      <c r="A50" s="71" t="s">
        <v>69</v>
      </c>
      <c r="B50" s="9">
        <v>1.0</v>
      </c>
      <c r="C50" s="9">
        <v>2.0</v>
      </c>
      <c r="D50" s="9">
        <v>3.0</v>
      </c>
      <c r="E50" s="9">
        <v>4.0</v>
      </c>
      <c r="F50" s="9">
        <v>5.0</v>
      </c>
      <c r="G50" s="9">
        <v>6.0</v>
      </c>
      <c r="H50" s="9">
        <v>7.0</v>
      </c>
      <c r="I50" s="9">
        <v>8.0</v>
      </c>
      <c r="J50" s="9">
        <v>9.0</v>
      </c>
      <c r="K50" s="9">
        <v>10.0</v>
      </c>
      <c r="L50" s="9">
        <v>11.0</v>
      </c>
      <c r="M50" s="9">
        <v>12.0</v>
      </c>
      <c r="N50" s="10">
        <v>13.0</v>
      </c>
      <c r="O50" s="9">
        <v>14.0</v>
      </c>
      <c r="P50" s="9">
        <v>15.0</v>
      </c>
      <c r="Q50" s="9">
        <v>16.0</v>
      </c>
      <c r="R50" s="9">
        <v>17.0</v>
      </c>
      <c r="S50" s="10">
        <v>18.0</v>
      </c>
      <c r="T50" s="9">
        <v>19.0</v>
      </c>
      <c r="U50" s="10">
        <v>20.0</v>
      </c>
      <c r="V50" s="9">
        <v>21.0</v>
      </c>
      <c r="W50" s="11" t="s">
        <v>3</v>
      </c>
      <c r="X50" s="9" t="s">
        <v>4</v>
      </c>
      <c r="Y50" s="12"/>
      <c r="Z50" s="72" t="s">
        <v>70</v>
      </c>
      <c r="AA50" s="50"/>
      <c r="AB50" s="50"/>
      <c r="AC50" s="50"/>
      <c r="AD50" s="7"/>
      <c r="AE50" s="7"/>
      <c r="AF50" s="7"/>
      <c r="AG50" s="7"/>
    </row>
    <row r="51" ht="12.75" customHeight="1">
      <c r="A51" s="61" t="s">
        <v>71</v>
      </c>
      <c r="B51" s="16"/>
      <c r="C51" s="17"/>
      <c r="D51" s="17"/>
      <c r="E51" s="17"/>
      <c r="F51" s="16"/>
      <c r="G51" s="17"/>
      <c r="H51" s="17"/>
      <c r="I51" s="16"/>
      <c r="J51" s="17"/>
      <c r="K51" s="63">
        <v>5.0</v>
      </c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>
        <f t="shared" ref="X51:X58" si="15">SUM(B51:W51)</f>
        <v>5</v>
      </c>
      <c r="Y51" s="12"/>
      <c r="Z51" s="67" t="s">
        <v>72</v>
      </c>
      <c r="AA51" s="50"/>
      <c r="AB51" s="50"/>
      <c r="AC51" s="50"/>
      <c r="AD51" s="7"/>
      <c r="AE51" s="7"/>
      <c r="AF51" s="7"/>
      <c r="AG51" s="7"/>
    </row>
    <row r="52" ht="12.75" customHeight="1">
      <c r="A52" s="73" t="s">
        <v>73</v>
      </c>
      <c r="B52" s="17"/>
      <c r="C52" s="16"/>
      <c r="D52" s="46">
        <v>5.0</v>
      </c>
      <c r="E52" s="46">
        <v>5.0</v>
      </c>
      <c r="F52" s="46">
        <v>5.0</v>
      </c>
      <c r="G52" s="46">
        <v>5.0</v>
      </c>
      <c r="H52" s="17">
        <f>10+3</f>
        <v>13</v>
      </c>
      <c r="I52" s="16">
        <v>3.0</v>
      </c>
      <c r="J52" s="16">
        <v>3.0</v>
      </c>
      <c r="K52" s="16">
        <v>3.0</v>
      </c>
      <c r="L52" s="16">
        <v>3.0</v>
      </c>
      <c r="M52" s="16">
        <v>3.0</v>
      </c>
      <c r="N52" s="46">
        <v>25.0</v>
      </c>
      <c r="O52" s="16">
        <v>3.0</v>
      </c>
      <c r="P52" s="16">
        <v>1.0</v>
      </c>
      <c r="Q52" s="16"/>
      <c r="R52" s="16"/>
      <c r="S52" s="46">
        <v>21.0</v>
      </c>
      <c r="T52" s="46">
        <v>9.0</v>
      </c>
      <c r="U52" s="46">
        <v>15.0</v>
      </c>
      <c r="V52" s="46">
        <v>3.0</v>
      </c>
      <c r="W52" s="46">
        <v>80.0</v>
      </c>
      <c r="X52" s="16">
        <f t="shared" si="15"/>
        <v>205</v>
      </c>
      <c r="Y52" s="12"/>
      <c r="Z52" s="67" t="s">
        <v>74</v>
      </c>
      <c r="AA52" s="50"/>
      <c r="AB52" s="50"/>
      <c r="AC52" s="50"/>
      <c r="AD52" s="7"/>
      <c r="AE52" s="7"/>
      <c r="AF52" s="7"/>
      <c r="AG52" s="7"/>
    </row>
    <row r="53" ht="12.75" customHeight="1">
      <c r="A53" s="15" t="s">
        <v>75</v>
      </c>
      <c r="B53" s="17"/>
      <c r="C53" s="17"/>
      <c r="D53" s="17"/>
      <c r="E53" s="17"/>
      <c r="F53" s="17"/>
      <c r="G53" s="17">
        <f>7</f>
        <v>7</v>
      </c>
      <c r="H53" s="17"/>
      <c r="I53" s="17"/>
      <c r="J53" s="16"/>
      <c r="K53" s="16">
        <f>5</f>
        <v>5</v>
      </c>
      <c r="L53" s="17"/>
      <c r="M53" s="17"/>
      <c r="N53" s="16"/>
      <c r="O53" s="16"/>
      <c r="P53" s="16"/>
      <c r="Q53" s="16"/>
      <c r="R53" s="16"/>
      <c r="S53" s="16"/>
      <c r="T53" s="16"/>
      <c r="U53" s="16"/>
      <c r="V53" s="17"/>
      <c r="W53" s="16"/>
      <c r="X53" s="16">
        <f t="shared" si="15"/>
        <v>12</v>
      </c>
      <c r="Y53" s="12"/>
      <c r="Z53" s="7"/>
      <c r="AA53" s="7"/>
      <c r="AB53" s="7"/>
      <c r="AC53" s="7"/>
      <c r="AD53" s="7"/>
      <c r="AE53" s="7"/>
      <c r="AF53" s="7"/>
      <c r="AG53" s="7"/>
    </row>
    <row r="54" ht="12.75" customHeight="1">
      <c r="A54" s="74" t="s">
        <v>76</v>
      </c>
      <c r="B54" s="17">
        <f>10+2</f>
        <v>12</v>
      </c>
      <c r="C54" s="16">
        <v>3.0</v>
      </c>
      <c r="D54" s="16">
        <f>9+5</f>
        <v>14</v>
      </c>
      <c r="E54" s="16">
        <v>3.0</v>
      </c>
      <c r="F54" s="16">
        <v>3.0</v>
      </c>
      <c r="G54" s="16">
        <v>3.0</v>
      </c>
      <c r="H54" s="16">
        <f>12+3</f>
        <v>15</v>
      </c>
      <c r="I54" s="16">
        <f>5+5</f>
        <v>10</v>
      </c>
      <c r="J54" s="16">
        <f>10+5</f>
        <v>15</v>
      </c>
      <c r="K54" s="16">
        <v>7.0</v>
      </c>
      <c r="L54" s="16">
        <v>7.0</v>
      </c>
      <c r="M54" s="16">
        <v>7.0</v>
      </c>
      <c r="N54" s="16">
        <v>13.0</v>
      </c>
      <c r="O54" s="16">
        <v>5.0</v>
      </c>
      <c r="P54" s="16">
        <v>5.0</v>
      </c>
      <c r="Q54" s="16">
        <v>21.0</v>
      </c>
      <c r="R54" s="16">
        <v>5.0</v>
      </c>
      <c r="S54" s="16">
        <v>16.0</v>
      </c>
      <c r="T54" s="16">
        <v>21.0</v>
      </c>
      <c r="U54" s="75">
        <f>35</f>
        <v>35</v>
      </c>
      <c r="V54" s="41">
        <v>10.0</v>
      </c>
      <c r="W54" s="41">
        <v>100.0</v>
      </c>
      <c r="X54" s="16">
        <f t="shared" si="15"/>
        <v>330</v>
      </c>
      <c r="Y54" s="12"/>
      <c r="Z54" s="7"/>
      <c r="AA54" s="7"/>
      <c r="AB54" s="7"/>
      <c r="AC54" s="7"/>
      <c r="AD54" s="7"/>
      <c r="AE54" s="7"/>
      <c r="AF54" s="7"/>
      <c r="AG54" s="7"/>
    </row>
    <row r="55" ht="12.75" customHeight="1">
      <c r="A55" s="15" t="s">
        <v>77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6"/>
      <c r="M55" s="16"/>
      <c r="N55" s="17"/>
      <c r="O55" s="17"/>
      <c r="P55" s="17"/>
      <c r="Q55" s="16"/>
      <c r="R55" s="17"/>
      <c r="S55" s="17"/>
      <c r="T55" s="17"/>
      <c r="U55" s="17"/>
      <c r="V55" s="17"/>
      <c r="W55" s="16"/>
      <c r="X55" s="16">
        <f t="shared" si="15"/>
        <v>0</v>
      </c>
      <c r="Y55" s="12"/>
      <c r="Z55" s="7"/>
      <c r="AA55" s="7"/>
      <c r="AB55" s="7"/>
      <c r="AC55" s="7"/>
      <c r="AD55" s="7"/>
      <c r="AE55" s="7"/>
      <c r="AF55" s="7"/>
      <c r="AG55" s="7"/>
    </row>
    <row r="56" ht="12.75" customHeight="1">
      <c r="A56" s="15" t="s">
        <v>78</v>
      </c>
      <c r="B56" s="17"/>
      <c r="C56" s="17"/>
      <c r="D56" s="17"/>
      <c r="E56" s="16"/>
      <c r="F56" s="16"/>
      <c r="G56" s="16"/>
      <c r="H56" s="16"/>
      <c r="I56" s="16">
        <f>16</f>
        <v>16</v>
      </c>
      <c r="J56" s="16"/>
      <c r="K56" s="16"/>
      <c r="L56" s="16"/>
      <c r="M56" s="16"/>
      <c r="N56" s="16"/>
      <c r="O56" s="16"/>
      <c r="P56" s="16"/>
      <c r="Q56" s="16">
        <v>1.0</v>
      </c>
      <c r="R56" s="16"/>
      <c r="S56" s="19">
        <f>25</f>
        <v>25</v>
      </c>
      <c r="T56" s="16"/>
      <c r="U56" s="16"/>
      <c r="V56" s="16"/>
      <c r="W56" s="16"/>
      <c r="X56" s="16">
        <f t="shared" si="15"/>
        <v>42</v>
      </c>
      <c r="Y56" s="12"/>
      <c r="Z56" s="7"/>
      <c r="AA56" s="7"/>
      <c r="AB56" s="7"/>
      <c r="AC56" s="7"/>
      <c r="AD56" s="7"/>
      <c r="AE56" s="7"/>
      <c r="AF56" s="7"/>
      <c r="AG56" s="7"/>
    </row>
    <row r="57" ht="12.75" customHeight="1">
      <c r="A57" s="15" t="s">
        <v>79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/>
      <c r="R57" s="16"/>
      <c r="S57" s="16"/>
      <c r="T57" s="16"/>
      <c r="U57" s="16"/>
      <c r="V57" s="16"/>
      <c r="W57" s="16"/>
      <c r="X57" s="16">
        <f t="shared" si="15"/>
        <v>0</v>
      </c>
      <c r="Y57" s="12"/>
      <c r="Z57" s="7"/>
      <c r="AA57" s="7"/>
      <c r="AB57" s="7"/>
      <c r="AC57" s="7"/>
      <c r="AD57" s="7"/>
      <c r="AE57" s="7"/>
      <c r="AF57" s="7"/>
      <c r="AG57" s="7"/>
    </row>
    <row r="58" ht="12.75" customHeight="1">
      <c r="A58" s="15" t="s">
        <v>80</v>
      </c>
      <c r="B58" s="17"/>
      <c r="C58" s="17"/>
      <c r="D58" s="17"/>
      <c r="E58" s="17"/>
      <c r="F58" s="17"/>
      <c r="G58" s="17"/>
      <c r="H58" s="17"/>
      <c r="I58" s="17"/>
      <c r="J58" s="17">
        <f>9</f>
        <v>9</v>
      </c>
      <c r="K58" s="16"/>
      <c r="L58" s="16"/>
      <c r="M58" s="16"/>
      <c r="N58" s="16">
        <v>1.0</v>
      </c>
      <c r="O58" s="17"/>
      <c r="P58" s="16"/>
      <c r="Q58" s="16">
        <v>6.0</v>
      </c>
      <c r="R58" s="16"/>
      <c r="S58" s="16">
        <v>4.0</v>
      </c>
      <c r="T58" s="16">
        <v>9.0</v>
      </c>
      <c r="U58" s="16">
        <v>10.0</v>
      </c>
      <c r="V58" s="16">
        <v>2.0</v>
      </c>
      <c r="W58" s="16">
        <v>20.0</v>
      </c>
      <c r="X58" s="16">
        <f t="shared" si="15"/>
        <v>61</v>
      </c>
      <c r="Y58" s="12"/>
      <c r="Z58" s="7"/>
      <c r="AA58" s="7"/>
      <c r="AB58" s="7"/>
      <c r="AC58" s="7"/>
      <c r="AD58" s="7"/>
      <c r="AE58" s="7"/>
      <c r="AF58" s="7"/>
      <c r="AG58" s="7"/>
    </row>
    <row r="59" ht="12.75" customHeight="1">
      <c r="A59" s="32" t="s">
        <v>13</v>
      </c>
      <c r="B59" s="33">
        <f t="shared" ref="B59:X59" si="16">SUM(B51:B58)</f>
        <v>12</v>
      </c>
      <c r="C59" s="33">
        <f t="shared" si="16"/>
        <v>3</v>
      </c>
      <c r="D59" s="33">
        <f t="shared" si="16"/>
        <v>19</v>
      </c>
      <c r="E59" s="33">
        <f t="shared" si="16"/>
        <v>8</v>
      </c>
      <c r="F59" s="33">
        <f t="shared" si="16"/>
        <v>8</v>
      </c>
      <c r="G59" s="33">
        <f t="shared" si="16"/>
        <v>15</v>
      </c>
      <c r="H59" s="33">
        <f t="shared" si="16"/>
        <v>28</v>
      </c>
      <c r="I59" s="33">
        <f t="shared" si="16"/>
        <v>29</v>
      </c>
      <c r="J59" s="33">
        <f t="shared" si="16"/>
        <v>27</v>
      </c>
      <c r="K59" s="52">
        <f t="shared" si="16"/>
        <v>20</v>
      </c>
      <c r="L59" s="33">
        <f t="shared" si="16"/>
        <v>10</v>
      </c>
      <c r="M59" s="33">
        <f t="shared" si="16"/>
        <v>10</v>
      </c>
      <c r="N59" s="33">
        <f t="shared" si="16"/>
        <v>39</v>
      </c>
      <c r="O59" s="33">
        <f t="shared" si="16"/>
        <v>8</v>
      </c>
      <c r="P59" s="33">
        <f t="shared" si="16"/>
        <v>6</v>
      </c>
      <c r="Q59" s="33">
        <f t="shared" si="16"/>
        <v>28</v>
      </c>
      <c r="R59" s="33">
        <f t="shared" si="16"/>
        <v>5</v>
      </c>
      <c r="S59" s="33">
        <f t="shared" si="16"/>
        <v>66</v>
      </c>
      <c r="T59" s="33">
        <f t="shared" si="16"/>
        <v>39</v>
      </c>
      <c r="U59" s="33">
        <f t="shared" si="16"/>
        <v>60</v>
      </c>
      <c r="V59" s="33">
        <f t="shared" si="16"/>
        <v>15</v>
      </c>
      <c r="W59" s="33">
        <f t="shared" si="16"/>
        <v>200</v>
      </c>
      <c r="X59" s="33">
        <f t="shared" si="16"/>
        <v>655</v>
      </c>
      <c r="Y59" s="12"/>
      <c r="Z59" s="76"/>
      <c r="AA59" s="4"/>
      <c r="AB59" s="53"/>
      <c r="AC59" s="53"/>
      <c r="AD59" s="53"/>
      <c r="AE59" s="53"/>
      <c r="AF59" s="53"/>
      <c r="AG59" s="53"/>
    </row>
    <row r="60" ht="12.75" customHeight="1">
      <c r="A60" s="34" t="s">
        <v>14</v>
      </c>
      <c r="B60" s="35">
        <f>B59</f>
        <v>12</v>
      </c>
      <c r="C60" s="35">
        <f t="shared" ref="C60:W60" si="17">B60+C59</f>
        <v>15</v>
      </c>
      <c r="D60" s="35">
        <f t="shared" si="17"/>
        <v>34</v>
      </c>
      <c r="E60" s="35">
        <f t="shared" si="17"/>
        <v>42</v>
      </c>
      <c r="F60" s="35">
        <f t="shared" si="17"/>
        <v>50</v>
      </c>
      <c r="G60" s="35">
        <f t="shared" si="17"/>
        <v>65</v>
      </c>
      <c r="H60" s="35">
        <f t="shared" si="17"/>
        <v>93</v>
      </c>
      <c r="I60" s="35">
        <f t="shared" si="17"/>
        <v>122</v>
      </c>
      <c r="J60" s="35">
        <f t="shared" si="17"/>
        <v>149</v>
      </c>
      <c r="K60" s="56">
        <f t="shared" si="17"/>
        <v>169</v>
      </c>
      <c r="L60" s="35">
        <f t="shared" si="17"/>
        <v>179</v>
      </c>
      <c r="M60" s="35">
        <f t="shared" si="17"/>
        <v>189</v>
      </c>
      <c r="N60" s="35">
        <f t="shared" si="17"/>
        <v>228</v>
      </c>
      <c r="O60" s="35">
        <f t="shared" si="17"/>
        <v>236</v>
      </c>
      <c r="P60" s="35">
        <f t="shared" si="17"/>
        <v>242</v>
      </c>
      <c r="Q60" s="35">
        <f t="shared" si="17"/>
        <v>270</v>
      </c>
      <c r="R60" s="35">
        <f t="shared" si="17"/>
        <v>275</v>
      </c>
      <c r="S60" s="35">
        <f t="shared" si="17"/>
        <v>341</v>
      </c>
      <c r="T60" s="35">
        <f t="shared" si="17"/>
        <v>380</v>
      </c>
      <c r="U60" s="35">
        <f t="shared" si="17"/>
        <v>440</v>
      </c>
      <c r="V60" s="35">
        <f t="shared" si="17"/>
        <v>455</v>
      </c>
      <c r="W60" s="35">
        <f t="shared" si="17"/>
        <v>655</v>
      </c>
      <c r="X60" s="35">
        <f>SUM(X51:X58)</f>
        <v>655</v>
      </c>
      <c r="Y60" s="4"/>
      <c r="Z60" s="76"/>
      <c r="AA60" s="4"/>
      <c r="AB60" s="53"/>
      <c r="AC60" s="53"/>
      <c r="AD60" s="53"/>
      <c r="AE60" s="53"/>
      <c r="AF60" s="53"/>
      <c r="AG60" s="53"/>
    </row>
    <row r="61" ht="12.75" customHeight="1">
      <c r="A61" s="3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4"/>
      <c r="Z61" s="4"/>
      <c r="AA61" s="4"/>
      <c r="AB61" s="53"/>
      <c r="AC61" s="53"/>
      <c r="AD61" s="53"/>
      <c r="AE61" s="53"/>
      <c r="AF61" s="53"/>
      <c r="AG61" s="53"/>
    </row>
    <row r="62" ht="12.75" customHeight="1">
      <c r="A62" s="8" t="s">
        <v>81</v>
      </c>
      <c r="B62" s="9">
        <v>1.0</v>
      </c>
      <c r="C62" s="9">
        <v>2.0</v>
      </c>
      <c r="D62" s="9">
        <v>3.0</v>
      </c>
      <c r="E62" s="9">
        <v>4.0</v>
      </c>
      <c r="F62" s="9">
        <v>5.0</v>
      </c>
      <c r="G62" s="9">
        <v>6.0</v>
      </c>
      <c r="H62" s="9">
        <v>7.0</v>
      </c>
      <c r="I62" s="9">
        <v>8.0</v>
      </c>
      <c r="J62" s="9">
        <v>9.0</v>
      </c>
      <c r="K62" s="9">
        <v>10.0</v>
      </c>
      <c r="L62" s="9">
        <v>11.0</v>
      </c>
      <c r="M62" s="9">
        <v>12.0</v>
      </c>
      <c r="N62" s="9">
        <v>13.0</v>
      </c>
      <c r="O62" s="10">
        <v>14.0</v>
      </c>
      <c r="P62" s="9">
        <v>15.0</v>
      </c>
      <c r="Q62" s="9">
        <v>16.0</v>
      </c>
      <c r="R62" s="9">
        <v>17.0</v>
      </c>
      <c r="S62" s="9">
        <v>18.0</v>
      </c>
      <c r="T62" s="9">
        <v>19.0</v>
      </c>
      <c r="U62" s="9">
        <v>20.0</v>
      </c>
      <c r="V62" s="9">
        <v>21.0</v>
      </c>
      <c r="W62" s="11" t="s">
        <v>3</v>
      </c>
      <c r="X62" s="9" t="s">
        <v>4</v>
      </c>
      <c r="Y62" s="4"/>
      <c r="Z62" s="4"/>
      <c r="AA62" s="4"/>
      <c r="AB62" s="53"/>
      <c r="AC62" s="53"/>
      <c r="AD62" s="53"/>
      <c r="AE62" s="53"/>
      <c r="AF62" s="53"/>
      <c r="AG62" s="53"/>
    </row>
    <row r="63" ht="12.75" customHeight="1">
      <c r="A63" s="15" t="s">
        <v>82</v>
      </c>
      <c r="B63" s="16"/>
      <c r="C63" s="17"/>
      <c r="D63" s="17"/>
      <c r="E63" s="17">
        <f>2</f>
        <v>2</v>
      </c>
      <c r="F63" s="16"/>
      <c r="G63" s="17"/>
      <c r="H63" s="17"/>
      <c r="I63" s="16"/>
      <c r="J63" s="17"/>
      <c r="K63" s="17"/>
      <c r="L63" s="17"/>
      <c r="M63" s="16"/>
      <c r="N63" s="16"/>
      <c r="O63" s="16"/>
      <c r="P63" s="17"/>
      <c r="Q63" s="16"/>
      <c r="R63" s="16"/>
      <c r="S63" s="16"/>
      <c r="T63" s="16"/>
      <c r="U63" s="16"/>
      <c r="V63" s="16"/>
      <c r="W63" s="16"/>
      <c r="X63" s="16">
        <f t="shared" ref="X63:X70" si="18">SUM(B63:W63)</f>
        <v>2</v>
      </c>
      <c r="Y63" s="4"/>
      <c r="Z63" s="4"/>
      <c r="AA63" s="4"/>
      <c r="AB63" s="53"/>
      <c r="AC63" s="53"/>
      <c r="AD63" s="53"/>
      <c r="AE63" s="53"/>
      <c r="AF63" s="53"/>
      <c r="AG63" s="53"/>
    </row>
    <row r="64" ht="12.75" customHeight="1">
      <c r="A64" s="61" t="s">
        <v>83</v>
      </c>
      <c r="B64" s="17">
        <f>20+7</f>
        <v>27</v>
      </c>
      <c r="C64" s="16">
        <v>7.0</v>
      </c>
      <c r="D64" s="16"/>
      <c r="E64" s="17"/>
      <c r="F64" s="16"/>
      <c r="G64" s="17"/>
      <c r="H64" s="17"/>
      <c r="I64" s="63">
        <v>5.0</v>
      </c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>
        <f t="shared" si="18"/>
        <v>39</v>
      </c>
      <c r="Y64" s="4"/>
      <c r="Z64" s="4"/>
      <c r="AA64" s="4"/>
      <c r="AB64" s="53"/>
      <c r="AC64" s="53"/>
      <c r="AD64" s="53"/>
      <c r="AE64" s="53"/>
      <c r="AF64" s="53"/>
      <c r="AG64" s="53"/>
    </row>
    <row r="65" ht="12.75" customHeight="1">
      <c r="A65" s="29" t="s">
        <v>84</v>
      </c>
      <c r="B65" s="17">
        <f>4</f>
        <v>4</v>
      </c>
      <c r="C65" s="17"/>
      <c r="D65" s="17">
        <f>20</f>
        <v>20</v>
      </c>
      <c r="E65" s="17"/>
      <c r="F65" s="17">
        <f>16</f>
        <v>16</v>
      </c>
      <c r="G65" s="31">
        <f>25+1</f>
        <v>26</v>
      </c>
      <c r="H65" s="16">
        <v>1.0</v>
      </c>
      <c r="I65" s="16">
        <v>1.0</v>
      </c>
      <c r="J65" s="16">
        <v>1.0</v>
      </c>
      <c r="K65" s="16">
        <f t="shared" ref="K65:L65" si="19">14+3</f>
        <v>17</v>
      </c>
      <c r="L65" s="17">
        <f t="shared" si="19"/>
        <v>17</v>
      </c>
      <c r="M65" s="16">
        <v>3.0</v>
      </c>
      <c r="N65" s="30">
        <v>-10.0</v>
      </c>
      <c r="O65" s="30"/>
      <c r="P65" s="30"/>
      <c r="Q65" s="30"/>
      <c r="R65" s="30"/>
      <c r="S65" s="30"/>
      <c r="T65" s="30"/>
      <c r="U65" s="30"/>
      <c r="V65" s="65"/>
      <c r="W65" s="30"/>
      <c r="X65" s="30">
        <f t="shared" si="18"/>
        <v>96</v>
      </c>
      <c r="Y65" s="4"/>
      <c r="Z65" s="4"/>
      <c r="AA65" s="4"/>
      <c r="AB65" s="53"/>
      <c r="AC65" s="53"/>
      <c r="AD65" s="53"/>
      <c r="AE65" s="53"/>
      <c r="AF65" s="53"/>
      <c r="AG65" s="53"/>
    </row>
    <row r="66" ht="12.75" customHeight="1">
      <c r="A66" s="15" t="s">
        <v>85</v>
      </c>
      <c r="B66" s="17">
        <f>2</f>
        <v>2</v>
      </c>
      <c r="C66" s="17"/>
      <c r="D66" s="16"/>
      <c r="E66" s="16"/>
      <c r="F66" s="16"/>
      <c r="G66" s="16"/>
      <c r="H66" s="16"/>
      <c r="I66" s="16"/>
      <c r="J66" s="16"/>
      <c r="K66" s="15"/>
      <c r="L66" s="16"/>
      <c r="M66" s="16"/>
      <c r="N66" s="16"/>
      <c r="O66" s="16"/>
      <c r="P66" s="16"/>
      <c r="Q66" s="16"/>
      <c r="R66" s="17"/>
      <c r="S66" s="16"/>
      <c r="T66" s="16"/>
      <c r="U66" s="16"/>
      <c r="V66" s="16"/>
      <c r="W66" s="16"/>
      <c r="X66" s="16">
        <f t="shared" si="18"/>
        <v>2</v>
      </c>
      <c r="Y66" s="4"/>
      <c r="Z66" s="4"/>
      <c r="AA66" s="4"/>
      <c r="AB66" s="53"/>
      <c r="AC66" s="53"/>
      <c r="AD66" s="53"/>
      <c r="AE66" s="53"/>
      <c r="AF66" s="53"/>
      <c r="AG66" s="53"/>
    </row>
    <row r="67" ht="12.75" customHeight="1">
      <c r="A67" s="15" t="s">
        <v>86</v>
      </c>
      <c r="B67" s="17"/>
      <c r="C67" s="17">
        <f>5</f>
        <v>5</v>
      </c>
      <c r="D67" s="17"/>
      <c r="E67" s="17"/>
      <c r="F67" s="17">
        <f>4</f>
        <v>4</v>
      </c>
      <c r="G67" s="17">
        <f>5</f>
        <v>5</v>
      </c>
      <c r="H67" s="17"/>
      <c r="I67" s="17"/>
      <c r="J67" s="17"/>
      <c r="K67" s="17"/>
      <c r="L67" s="16">
        <f>7</f>
        <v>7</v>
      </c>
      <c r="M67" s="16"/>
      <c r="N67" s="17"/>
      <c r="O67" s="17"/>
      <c r="P67" s="17"/>
      <c r="Q67" s="16"/>
      <c r="R67" s="16">
        <v>12.0</v>
      </c>
      <c r="S67" s="17"/>
      <c r="T67" s="17"/>
      <c r="U67" s="17"/>
      <c r="V67" s="16">
        <v>5.0</v>
      </c>
      <c r="W67" s="16"/>
      <c r="X67" s="16">
        <f t="shared" si="18"/>
        <v>38</v>
      </c>
      <c r="Y67" s="4"/>
      <c r="Z67" s="4"/>
      <c r="AA67" s="4"/>
      <c r="AB67" s="53"/>
      <c r="AC67" s="53"/>
      <c r="AD67" s="53"/>
      <c r="AE67" s="53"/>
      <c r="AF67" s="53"/>
      <c r="AG67" s="53"/>
    </row>
    <row r="68" ht="12.75" customHeight="1">
      <c r="A68" s="22" t="s">
        <v>87</v>
      </c>
      <c r="B68" s="17"/>
      <c r="C68" s="17"/>
      <c r="D68" s="17"/>
      <c r="E68" s="16"/>
      <c r="F68" s="16"/>
      <c r="G68" s="16"/>
      <c r="H68" s="16"/>
      <c r="I68" s="16"/>
      <c r="J68" s="16"/>
      <c r="K68" s="16"/>
      <c r="L68" s="16"/>
      <c r="M68" s="24">
        <v>-10.0</v>
      </c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>
        <f t="shared" si="18"/>
        <v>-10</v>
      </c>
      <c r="Y68" s="4"/>
      <c r="Z68" s="4"/>
      <c r="AA68" s="4"/>
      <c r="AB68" s="53"/>
      <c r="AC68" s="53"/>
      <c r="AD68" s="53"/>
      <c r="AE68" s="53"/>
      <c r="AF68" s="53"/>
      <c r="AG68" s="53"/>
    </row>
    <row r="69" ht="12.75" customHeight="1">
      <c r="A69" s="15" t="s">
        <v>88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>
        <v>9.0</v>
      </c>
      <c r="N69" s="16"/>
      <c r="O69" s="16">
        <v>16.0</v>
      </c>
      <c r="P69" s="16"/>
      <c r="Q69" s="17"/>
      <c r="R69" s="16"/>
      <c r="S69" s="16"/>
      <c r="T69" s="16"/>
      <c r="U69" s="16"/>
      <c r="V69" s="16"/>
      <c r="W69" s="16"/>
      <c r="X69" s="16">
        <f t="shared" si="18"/>
        <v>25</v>
      </c>
      <c r="Y69" s="4"/>
      <c r="Z69" s="4"/>
      <c r="AA69" s="4"/>
      <c r="AB69" s="53"/>
      <c r="AC69" s="53"/>
      <c r="AD69" s="53"/>
      <c r="AE69" s="53"/>
      <c r="AF69" s="53"/>
      <c r="AG69" s="53"/>
    </row>
    <row r="70" ht="12.75" customHeight="1">
      <c r="A70" s="29" t="s">
        <v>89</v>
      </c>
      <c r="B70" s="17"/>
      <c r="C70" s="17"/>
      <c r="D70" s="17"/>
      <c r="E70" s="17"/>
      <c r="F70" s="17"/>
      <c r="G70" s="17"/>
      <c r="H70" s="17"/>
      <c r="I70" s="17"/>
      <c r="J70" s="17"/>
      <c r="K70" s="16">
        <f>3</f>
        <v>3</v>
      </c>
      <c r="L70" s="16">
        <f>8</f>
        <v>8</v>
      </c>
      <c r="M70" s="16"/>
      <c r="N70" s="16"/>
      <c r="O70" s="16">
        <v>12.0</v>
      </c>
      <c r="P70" s="16"/>
      <c r="Q70" s="30">
        <v>-10.0</v>
      </c>
      <c r="R70" s="30"/>
      <c r="S70" s="30"/>
      <c r="T70" s="65"/>
      <c r="U70" s="30"/>
      <c r="V70" s="30"/>
      <c r="W70" s="30"/>
      <c r="X70" s="30">
        <f t="shared" si="18"/>
        <v>13</v>
      </c>
      <c r="Y70" s="4"/>
      <c r="Z70" s="4"/>
      <c r="AA70" s="4"/>
      <c r="AB70" s="53"/>
      <c r="AC70" s="53"/>
      <c r="AD70" s="53"/>
      <c r="AE70" s="53"/>
      <c r="AF70" s="53"/>
      <c r="AG70" s="53"/>
    </row>
    <row r="71" ht="12.75" customHeight="1">
      <c r="A71" s="32" t="s">
        <v>13</v>
      </c>
      <c r="B71" s="33">
        <f t="shared" ref="B71:X71" si="20">SUM(B63:B70)</f>
        <v>33</v>
      </c>
      <c r="C71" s="33">
        <f t="shared" si="20"/>
        <v>12</v>
      </c>
      <c r="D71" s="33">
        <f t="shared" si="20"/>
        <v>20</v>
      </c>
      <c r="E71" s="33">
        <f t="shared" si="20"/>
        <v>2</v>
      </c>
      <c r="F71" s="33">
        <f t="shared" si="20"/>
        <v>20</v>
      </c>
      <c r="G71" s="33">
        <f t="shared" si="20"/>
        <v>31</v>
      </c>
      <c r="H71" s="33">
        <f t="shared" si="20"/>
        <v>1</v>
      </c>
      <c r="I71" s="33">
        <f t="shared" si="20"/>
        <v>6</v>
      </c>
      <c r="J71" s="33">
        <f t="shared" si="20"/>
        <v>1</v>
      </c>
      <c r="K71" s="52">
        <f t="shared" si="20"/>
        <v>20</v>
      </c>
      <c r="L71" s="33">
        <f t="shared" si="20"/>
        <v>32</v>
      </c>
      <c r="M71" s="33">
        <f t="shared" si="20"/>
        <v>2</v>
      </c>
      <c r="N71" s="33">
        <f t="shared" si="20"/>
        <v>-10</v>
      </c>
      <c r="O71" s="33">
        <f t="shared" si="20"/>
        <v>28</v>
      </c>
      <c r="P71" s="33">
        <f t="shared" si="20"/>
        <v>0</v>
      </c>
      <c r="Q71" s="33">
        <f t="shared" si="20"/>
        <v>-10</v>
      </c>
      <c r="R71" s="33">
        <f t="shared" si="20"/>
        <v>12</v>
      </c>
      <c r="S71" s="33">
        <f t="shared" si="20"/>
        <v>0</v>
      </c>
      <c r="T71" s="33">
        <f t="shared" si="20"/>
        <v>0</v>
      </c>
      <c r="U71" s="33">
        <f t="shared" si="20"/>
        <v>0</v>
      </c>
      <c r="V71" s="33">
        <f t="shared" si="20"/>
        <v>5</v>
      </c>
      <c r="W71" s="33">
        <f t="shared" si="20"/>
        <v>0</v>
      </c>
      <c r="X71" s="33">
        <f t="shared" si="20"/>
        <v>205</v>
      </c>
      <c r="Y71" s="4"/>
      <c r="Z71" s="4"/>
      <c r="AA71" s="4"/>
      <c r="AB71" s="53"/>
      <c r="AC71" s="53"/>
      <c r="AD71" s="53"/>
      <c r="AE71" s="53"/>
      <c r="AF71" s="53"/>
      <c r="AG71" s="53"/>
    </row>
    <row r="72" ht="12.75" customHeight="1">
      <c r="A72" s="34" t="s">
        <v>14</v>
      </c>
      <c r="B72" s="35">
        <f>B71</f>
        <v>33</v>
      </c>
      <c r="C72" s="35">
        <f t="shared" ref="C72:W72" si="21">B72+C71</f>
        <v>45</v>
      </c>
      <c r="D72" s="35">
        <f t="shared" si="21"/>
        <v>65</v>
      </c>
      <c r="E72" s="35">
        <f t="shared" si="21"/>
        <v>67</v>
      </c>
      <c r="F72" s="35">
        <f t="shared" si="21"/>
        <v>87</v>
      </c>
      <c r="G72" s="35">
        <f t="shared" si="21"/>
        <v>118</v>
      </c>
      <c r="H72" s="35">
        <f t="shared" si="21"/>
        <v>119</v>
      </c>
      <c r="I72" s="35">
        <f t="shared" si="21"/>
        <v>125</v>
      </c>
      <c r="J72" s="35">
        <f t="shared" si="21"/>
        <v>126</v>
      </c>
      <c r="K72" s="56">
        <f t="shared" si="21"/>
        <v>146</v>
      </c>
      <c r="L72" s="35">
        <f t="shared" si="21"/>
        <v>178</v>
      </c>
      <c r="M72" s="35">
        <f t="shared" si="21"/>
        <v>180</v>
      </c>
      <c r="N72" s="35">
        <f t="shared" si="21"/>
        <v>170</v>
      </c>
      <c r="O72" s="35">
        <f t="shared" si="21"/>
        <v>198</v>
      </c>
      <c r="P72" s="35">
        <f t="shared" si="21"/>
        <v>198</v>
      </c>
      <c r="Q72" s="35">
        <f t="shared" si="21"/>
        <v>188</v>
      </c>
      <c r="R72" s="35">
        <f t="shared" si="21"/>
        <v>200</v>
      </c>
      <c r="S72" s="35">
        <f t="shared" si="21"/>
        <v>200</v>
      </c>
      <c r="T72" s="35">
        <f t="shared" si="21"/>
        <v>200</v>
      </c>
      <c r="U72" s="35">
        <f t="shared" si="21"/>
        <v>200</v>
      </c>
      <c r="V72" s="35">
        <f t="shared" si="21"/>
        <v>205</v>
      </c>
      <c r="W72" s="35">
        <f t="shared" si="21"/>
        <v>205</v>
      </c>
      <c r="X72" s="35">
        <f>SUM(X63:X70)</f>
        <v>205</v>
      </c>
      <c r="Y72" s="4"/>
      <c r="Z72" s="4"/>
      <c r="AA72" s="4"/>
      <c r="AB72" s="53"/>
      <c r="AC72" s="53"/>
      <c r="AD72" s="53"/>
      <c r="AE72" s="53"/>
      <c r="AF72" s="53"/>
      <c r="AG72" s="53"/>
    </row>
    <row r="73" ht="12.75" customHeight="1">
      <c r="A73" s="3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4"/>
      <c r="Z73" s="4"/>
      <c r="AA73" s="4"/>
      <c r="AB73" s="53"/>
      <c r="AC73" s="53"/>
      <c r="AD73" s="53"/>
      <c r="AE73" s="53"/>
      <c r="AF73" s="53"/>
      <c r="AG73" s="53"/>
    </row>
    <row r="74" ht="12.75" customHeight="1">
      <c r="A74" s="8"/>
      <c r="B74" s="9">
        <v>1.0</v>
      </c>
      <c r="C74" s="9">
        <v>2.0</v>
      </c>
      <c r="D74" s="9">
        <v>3.0</v>
      </c>
      <c r="E74" s="9">
        <v>4.0</v>
      </c>
      <c r="F74" s="9">
        <v>5.0</v>
      </c>
      <c r="G74" s="9">
        <v>6.0</v>
      </c>
      <c r="H74" s="9">
        <v>7.0</v>
      </c>
      <c r="I74" s="9">
        <v>8.0</v>
      </c>
      <c r="J74" s="9">
        <v>9.0</v>
      </c>
      <c r="K74" s="9">
        <v>10.0</v>
      </c>
      <c r="L74" s="9">
        <v>11.0</v>
      </c>
      <c r="M74" s="9">
        <v>12.0</v>
      </c>
      <c r="N74" s="9">
        <v>13.0</v>
      </c>
      <c r="O74" s="9">
        <v>14.0</v>
      </c>
      <c r="P74" s="9">
        <v>15.0</v>
      </c>
      <c r="Q74" s="9">
        <v>16.0</v>
      </c>
      <c r="R74" s="9">
        <v>17.0</v>
      </c>
      <c r="S74" s="9">
        <v>18.0</v>
      </c>
      <c r="T74" s="9">
        <v>19.0</v>
      </c>
      <c r="U74" s="9">
        <v>20.0</v>
      </c>
      <c r="V74" s="9">
        <v>21.0</v>
      </c>
      <c r="W74" s="11" t="s">
        <v>3</v>
      </c>
      <c r="X74" s="9" t="s">
        <v>4</v>
      </c>
      <c r="Y74" s="4"/>
      <c r="Z74" s="4"/>
      <c r="AA74" s="4"/>
      <c r="AB74" s="53"/>
      <c r="AC74" s="53"/>
      <c r="AD74" s="53"/>
      <c r="AE74" s="53"/>
      <c r="AF74" s="53"/>
      <c r="AG74" s="53"/>
    </row>
    <row r="75" ht="12.75" customHeight="1">
      <c r="A75" s="77"/>
      <c r="B75" s="16"/>
      <c r="C75" s="17"/>
      <c r="D75" s="17"/>
      <c r="E75" s="17"/>
      <c r="F75" s="16"/>
      <c r="G75" s="17"/>
      <c r="H75" s="17"/>
      <c r="I75" s="16"/>
      <c r="J75" s="17"/>
      <c r="K75" s="17"/>
      <c r="L75" s="17"/>
      <c r="M75" s="16"/>
      <c r="N75" s="16"/>
      <c r="O75" s="16"/>
      <c r="P75" s="17"/>
      <c r="Q75" s="16"/>
      <c r="R75" s="16"/>
      <c r="S75" s="16"/>
      <c r="T75" s="16"/>
      <c r="U75" s="16"/>
      <c r="V75" s="16"/>
      <c r="W75" s="16"/>
      <c r="X75" s="16">
        <f t="shared" ref="X75:X82" si="22">SUM(B75:W75)</f>
        <v>0</v>
      </c>
      <c r="Y75" s="4"/>
      <c r="Z75" s="4"/>
      <c r="AA75" s="4"/>
      <c r="AB75" s="53"/>
      <c r="AC75" s="53"/>
      <c r="AD75" s="53"/>
      <c r="AE75" s="53"/>
      <c r="AF75" s="53"/>
      <c r="AG75" s="53"/>
    </row>
    <row r="76" ht="12.75" customHeight="1">
      <c r="A76" s="15"/>
      <c r="B76" s="17"/>
      <c r="C76" s="16"/>
      <c r="D76" s="16"/>
      <c r="E76" s="17"/>
      <c r="F76" s="16"/>
      <c r="G76" s="17"/>
      <c r="H76" s="17"/>
      <c r="I76" s="17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>
        <f t="shared" si="22"/>
        <v>0</v>
      </c>
      <c r="Y76" s="4"/>
      <c r="Z76" s="4"/>
      <c r="AA76" s="4"/>
      <c r="AB76" s="53"/>
      <c r="AC76" s="53"/>
      <c r="AD76" s="53"/>
      <c r="AE76" s="53"/>
      <c r="AF76" s="53"/>
      <c r="AG76" s="53"/>
    </row>
    <row r="77" ht="12.75" customHeight="1">
      <c r="A77" s="15"/>
      <c r="B77" s="17"/>
      <c r="C77" s="17"/>
      <c r="D77" s="17"/>
      <c r="E77" s="17"/>
      <c r="F77" s="17"/>
      <c r="G77" s="17"/>
      <c r="H77" s="17"/>
      <c r="I77" s="17"/>
      <c r="J77" s="16"/>
      <c r="K77" s="16"/>
      <c r="L77" s="17"/>
      <c r="M77" s="17"/>
      <c r="N77" s="16"/>
      <c r="O77" s="16"/>
      <c r="P77" s="16"/>
      <c r="Q77" s="16"/>
      <c r="R77" s="16"/>
      <c r="S77" s="16"/>
      <c r="T77" s="16"/>
      <c r="U77" s="16"/>
      <c r="V77" s="17"/>
      <c r="W77" s="16"/>
      <c r="X77" s="16">
        <f t="shared" si="22"/>
        <v>0</v>
      </c>
      <c r="Y77" s="4"/>
      <c r="Z77" s="4"/>
      <c r="AA77" s="4"/>
      <c r="AB77" s="53"/>
      <c r="AC77" s="53"/>
      <c r="AD77" s="53"/>
      <c r="AE77" s="53"/>
      <c r="AF77" s="53"/>
      <c r="AG77" s="53"/>
    </row>
    <row r="78" ht="12.75" customHeight="1">
      <c r="A78" s="15"/>
      <c r="B78" s="17"/>
      <c r="C78" s="17"/>
      <c r="D78" s="16"/>
      <c r="E78" s="16"/>
      <c r="F78" s="16"/>
      <c r="G78" s="16"/>
      <c r="H78" s="16"/>
      <c r="I78" s="16"/>
      <c r="J78" s="16"/>
      <c r="K78" s="15"/>
      <c r="L78" s="16"/>
      <c r="M78" s="16"/>
      <c r="N78" s="16"/>
      <c r="O78" s="16"/>
      <c r="P78" s="16"/>
      <c r="Q78" s="16"/>
      <c r="R78" s="17"/>
      <c r="S78" s="16"/>
      <c r="T78" s="16"/>
      <c r="U78" s="16"/>
      <c r="V78" s="16"/>
      <c r="W78" s="16"/>
      <c r="X78" s="16">
        <f t="shared" si="22"/>
        <v>0</v>
      </c>
      <c r="Y78" s="4"/>
      <c r="Z78" s="4"/>
      <c r="AA78" s="4"/>
      <c r="AB78" s="53"/>
      <c r="AC78" s="53"/>
      <c r="AD78" s="53"/>
      <c r="AE78" s="53"/>
      <c r="AF78" s="53"/>
      <c r="AG78" s="53"/>
    </row>
    <row r="79" ht="12.75" customHeight="1">
      <c r="A79" s="15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6"/>
      <c r="M79" s="16"/>
      <c r="N79" s="17"/>
      <c r="O79" s="17"/>
      <c r="P79" s="17"/>
      <c r="Q79" s="16"/>
      <c r="R79" s="17"/>
      <c r="S79" s="17"/>
      <c r="T79" s="17"/>
      <c r="U79" s="17"/>
      <c r="V79" s="17"/>
      <c r="W79" s="16"/>
      <c r="X79" s="16">
        <f t="shared" si="22"/>
        <v>0</v>
      </c>
      <c r="Y79" s="4"/>
      <c r="Z79" s="4"/>
      <c r="AA79" s="4"/>
      <c r="AB79" s="53"/>
      <c r="AC79" s="53"/>
      <c r="AD79" s="53"/>
      <c r="AE79" s="53"/>
      <c r="AF79" s="53"/>
      <c r="AG79" s="53"/>
    </row>
    <row r="80" ht="12.75" customHeight="1">
      <c r="A80" s="15"/>
      <c r="B80" s="17"/>
      <c r="C80" s="17"/>
      <c r="D80" s="17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>
        <f t="shared" si="22"/>
        <v>0</v>
      </c>
      <c r="Y80" s="4"/>
      <c r="Z80" s="4"/>
      <c r="AA80" s="4"/>
      <c r="AB80" s="53"/>
      <c r="AC80" s="53"/>
      <c r="AD80" s="53"/>
      <c r="AE80" s="53"/>
      <c r="AF80" s="53"/>
      <c r="AG80" s="53"/>
    </row>
    <row r="81" ht="12.75" customHeight="1">
      <c r="A81" s="1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7"/>
      <c r="R81" s="16"/>
      <c r="S81" s="16"/>
      <c r="T81" s="16"/>
      <c r="U81" s="16"/>
      <c r="V81" s="16"/>
      <c r="W81" s="16"/>
      <c r="X81" s="16">
        <f t="shared" si="22"/>
        <v>0</v>
      </c>
      <c r="Y81" s="4"/>
      <c r="Z81" s="4"/>
      <c r="AA81" s="4"/>
      <c r="AB81" s="53"/>
      <c r="AC81" s="53"/>
      <c r="AD81" s="53"/>
      <c r="AE81" s="53"/>
      <c r="AF81" s="53"/>
      <c r="AG81" s="53"/>
    </row>
    <row r="82" ht="12.75" customHeight="1">
      <c r="A82" s="15"/>
      <c r="B82" s="17"/>
      <c r="C82" s="17"/>
      <c r="D82" s="17"/>
      <c r="E82" s="17"/>
      <c r="F82" s="17"/>
      <c r="G82" s="17"/>
      <c r="H82" s="17"/>
      <c r="I82" s="17"/>
      <c r="J82" s="17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>
        <f t="shared" si="22"/>
        <v>0</v>
      </c>
      <c r="Y82" s="4"/>
      <c r="Z82" s="4"/>
      <c r="AA82" s="4"/>
      <c r="AB82" s="53"/>
      <c r="AC82" s="53"/>
      <c r="AD82" s="53"/>
      <c r="AE82" s="53"/>
      <c r="AF82" s="53"/>
      <c r="AG82" s="53"/>
    </row>
    <row r="83" ht="12.75" customHeight="1">
      <c r="A83" s="32" t="s">
        <v>13</v>
      </c>
      <c r="B83" s="33">
        <f t="shared" ref="B83:X83" si="23">SUM(B75:B82)</f>
        <v>0</v>
      </c>
      <c r="C83" s="33">
        <f t="shared" si="23"/>
        <v>0</v>
      </c>
      <c r="D83" s="33">
        <f t="shared" si="23"/>
        <v>0</v>
      </c>
      <c r="E83" s="33">
        <f t="shared" si="23"/>
        <v>0</v>
      </c>
      <c r="F83" s="33">
        <f t="shared" si="23"/>
        <v>0</v>
      </c>
      <c r="G83" s="33">
        <f t="shared" si="23"/>
        <v>0</v>
      </c>
      <c r="H83" s="33">
        <f t="shared" si="23"/>
        <v>0</v>
      </c>
      <c r="I83" s="33">
        <f t="shared" si="23"/>
        <v>0</v>
      </c>
      <c r="J83" s="33">
        <f t="shared" si="23"/>
        <v>0</v>
      </c>
      <c r="K83" s="52">
        <f t="shared" si="23"/>
        <v>0</v>
      </c>
      <c r="L83" s="33">
        <f t="shared" si="23"/>
        <v>0</v>
      </c>
      <c r="M83" s="33">
        <f t="shared" si="23"/>
        <v>0</v>
      </c>
      <c r="N83" s="33">
        <f t="shared" si="23"/>
        <v>0</v>
      </c>
      <c r="O83" s="33">
        <f t="shared" si="23"/>
        <v>0</v>
      </c>
      <c r="P83" s="33">
        <f t="shared" si="23"/>
        <v>0</v>
      </c>
      <c r="Q83" s="33">
        <f t="shared" si="23"/>
        <v>0</v>
      </c>
      <c r="R83" s="33">
        <f t="shared" si="23"/>
        <v>0</v>
      </c>
      <c r="S83" s="33">
        <f t="shared" si="23"/>
        <v>0</v>
      </c>
      <c r="T83" s="33">
        <f t="shared" si="23"/>
        <v>0</v>
      </c>
      <c r="U83" s="33">
        <f t="shared" si="23"/>
        <v>0</v>
      </c>
      <c r="V83" s="33">
        <f t="shared" si="23"/>
        <v>0</v>
      </c>
      <c r="W83" s="33">
        <f t="shared" si="23"/>
        <v>0</v>
      </c>
      <c r="X83" s="33">
        <f t="shared" si="23"/>
        <v>0</v>
      </c>
      <c r="Y83" s="4"/>
      <c r="Z83" s="4"/>
      <c r="AA83" s="4"/>
      <c r="AB83" s="53"/>
      <c r="AC83" s="53"/>
      <c r="AD83" s="53"/>
      <c r="AE83" s="53"/>
      <c r="AF83" s="53"/>
      <c r="AG83" s="53"/>
    </row>
    <row r="84" ht="12.75" customHeight="1">
      <c r="A84" s="34" t="s">
        <v>14</v>
      </c>
      <c r="B84" s="35">
        <f>B83</f>
        <v>0</v>
      </c>
      <c r="C84" s="35">
        <f t="shared" ref="C84:W84" si="24">B84+C83</f>
        <v>0</v>
      </c>
      <c r="D84" s="35">
        <f t="shared" si="24"/>
        <v>0</v>
      </c>
      <c r="E84" s="35">
        <f t="shared" si="24"/>
        <v>0</v>
      </c>
      <c r="F84" s="35">
        <f t="shared" si="24"/>
        <v>0</v>
      </c>
      <c r="G84" s="35">
        <f t="shared" si="24"/>
        <v>0</v>
      </c>
      <c r="H84" s="35">
        <f t="shared" si="24"/>
        <v>0</v>
      </c>
      <c r="I84" s="35">
        <f t="shared" si="24"/>
        <v>0</v>
      </c>
      <c r="J84" s="35">
        <f t="shared" si="24"/>
        <v>0</v>
      </c>
      <c r="K84" s="56">
        <f t="shared" si="24"/>
        <v>0</v>
      </c>
      <c r="L84" s="35">
        <f t="shared" si="24"/>
        <v>0</v>
      </c>
      <c r="M84" s="35">
        <f t="shared" si="24"/>
        <v>0</v>
      </c>
      <c r="N84" s="35">
        <f t="shared" si="24"/>
        <v>0</v>
      </c>
      <c r="O84" s="35">
        <f t="shared" si="24"/>
        <v>0</v>
      </c>
      <c r="P84" s="35">
        <f t="shared" si="24"/>
        <v>0</v>
      </c>
      <c r="Q84" s="35">
        <f t="shared" si="24"/>
        <v>0</v>
      </c>
      <c r="R84" s="35">
        <f t="shared" si="24"/>
        <v>0</v>
      </c>
      <c r="S84" s="35">
        <f t="shared" si="24"/>
        <v>0</v>
      </c>
      <c r="T84" s="35">
        <f t="shared" si="24"/>
        <v>0</v>
      </c>
      <c r="U84" s="35">
        <f t="shared" si="24"/>
        <v>0</v>
      </c>
      <c r="V84" s="35">
        <f t="shared" si="24"/>
        <v>0</v>
      </c>
      <c r="W84" s="35">
        <f t="shared" si="24"/>
        <v>0</v>
      </c>
      <c r="X84" s="35">
        <f>SUM(X75:X82)</f>
        <v>0</v>
      </c>
      <c r="Y84" s="4"/>
      <c r="Z84" s="4"/>
      <c r="AA84" s="4"/>
      <c r="AB84" s="53"/>
      <c r="AC84" s="53"/>
      <c r="AD84" s="53"/>
      <c r="AE84" s="53"/>
      <c r="AF84" s="53"/>
      <c r="AG84" s="53"/>
    </row>
    <row r="85" ht="12.75" customHeight="1">
      <c r="A85" s="78"/>
      <c r="B85" s="78"/>
      <c r="C85" s="4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4"/>
      <c r="Z85" s="4"/>
      <c r="AA85" s="4"/>
      <c r="AB85" s="53"/>
      <c r="AC85" s="53"/>
      <c r="AD85" s="53"/>
      <c r="AE85" s="53"/>
      <c r="AF85" s="53"/>
      <c r="AG85" s="53"/>
    </row>
    <row r="86" ht="12.75" customHeight="1">
      <c r="A86" s="78"/>
      <c r="B86" s="78"/>
      <c r="C86" s="4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4"/>
      <c r="Z86" s="4"/>
      <c r="AA86" s="4"/>
      <c r="AB86" s="53"/>
      <c r="AC86" s="53"/>
      <c r="AD86" s="53"/>
      <c r="AE86" s="53"/>
      <c r="AF86" s="53"/>
      <c r="AG86" s="53"/>
    </row>
    <row r="87" ht="12.75" customHeight="1">
      <c r="A87" s="78" t="s">
        <v>90</v>
      </c>
      <c r="B87" s="78" t="s">
        <v>91</v>
      </c>
      <c r="C87" s="4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4"/>
      <c r="Z87" s="4"/>
      <c r="AA87" s="4"/>
      <c r="AB87" s="53"/>
      <c r="AC87" s="53"/>
      <c r="AD87" s="53"/>
      <c r="AE87" s="53"/>
      <c r="AF87" s="53"/>
      <c r="AG87" s="53"/>
    </row>
    <row r="88" ht="12.75" customHeight="1">
      <c r="A88" s="78" t="str">
        <f>A$2</f>
        <v>LOMBO</v>
      </c>
      <c r="B88" s="4">
        <f>$X$11</f>
        <v>754</v>
      </c>
      <c r="C88" s="4"/>
      <c r="D88" s="12"/>
      <c r="E88" s="53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4"/>
      <c r="Z88" s="4"/>
      <c r="AA88" s="4"/>
      <c r="AB88" s="53"/>
      <c r="AC88" s="53"/>
      <c r="AD88" s="53"/>
      <c r="AE88" s="53"/>
      <c r="AF88" s="53"/>
      <c r="AG88" s="53"/>
    </row>
    <row r="89" ht="12.75" customHeight="1">
      <c r="A89" s="78" t="str">
        <f>A$50</f>
        <v>VENE</v>
      </c>
      <c r="B89" s="4">
        <f>$X$59</f>
        <v>655</v>
      </c>
      <c r="C89" s="4">
        <f t="shared" ref="C89:C94" si="25">B88-B89</f>
        <v>99</v>
      </c>
      <c r="D89" s="12"/>
      <c r="E89" s="53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4"/>
      <c r="Z89" s="4"/>
      <c r="AA89" s="4"/>
      <c r="AB89" s="53"/>
      <c r="AC89" s="53"/>
      <c r="AD89" s="53"/>
      <c r="AE89" s="53"/>
      <c r="AF89" s="53"/>
      <c r="AG89" s="53"/>
    </row>
    <row r="90" ht="12.75" customHeight="1">
      <c r="A90" s="78" t="str">
        <f>A$14</f>
        <v>SARZI</v>
      </c>
      <c r="B90" s="4">
        <f>$X$23</f>
        <v>569</v>
      </c>
      <c r="C90" s="4">
        <f t="shared" si="25"/>
        <v>86</v>
      </c>
      <c r="D90" s="12"/>
      <c r="E90" s="53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4"/>
      <c r="Z90" s="4"/>
      <c r="AA90" s="4"/>
      <c r="AB90" s="53"/>
      <c r="AC90" s="53"/>
      <c r="AD90" s="53"/>
      <c r="AE90" s="53"/>
      <c r="AF90" s="53"/>
      <c r="AG90" s="53"/>
    </row>
    <row r="91" ht="12.75" customHeight="1">
      <c r="A91" s="78" t="str">
        <f>A$38</f>
        <v>KALLE</v>
      </c>
      <c r="B91" s="4">
        <f>$X$47</f>
        <v>476</v>
      </c>
      <c r="C91" s="4">
        <f t="shared" si="25"/>
        <v>93</v>
      </c>
      <c r="D91" s="12"/>
      <c r="E91" s="53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4"/>
      <c r="Z91" s="4"/>
      <c r="AA91" s="4"/>
      <c r="AB91" s="53"/>
      <c r="AC91" s="53"/>
      <c r="AD91" s="53"/>
      <c r="AE91" s="53"/>
      <c r="AF91" s="53"/>
      <c r="AG91" s="53"/>
    </row>
    <row r="92" ht="12.75" customHeight="1">
      <c r="A92" s="78" t="str">
        <f>A$26</f>
        <v>BONAZ</v>
      </c>
      <c r="B92" s="4">
        <f>$X$35</f>
        <v>343</v>
      </c>
      <c r="C92" s="4">
        <f t="shared" si="25"/>
        <v>133</v>
      </c>
      <c r="D92" s="17"/>
      <c r="E92" s="53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4"/>
      <c r="Z92" s="4"/>
      <c r="AA92" s="4"/>
      <c r="AB92" s="53"/>
      <c r="AC92" s="53"/>
      <c r="AD92" s="53"/>
      <c r="AE92" s="53"/>
      <c r="AF92" s="53"/>
      <c r="AG92" s="53"/>
    </row>
    <row r="93" ht="12.75" customHeight="1">
      <c r="A93" s="78" t="str">
        <f>A$62</f>
        <v>MAFFO</v>
      </c>
      <c r="B93" s="4">
        <f>$X$71</f>
        <v>205</v>
      </c>
      <c r="C93" s="4">
        <f t="shared" si="25"/>
        <v>138</v>
      </c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4"/>
      <c r="Z93" s="4"/>
      <c r="AA93" s="4"/>
      <c r="AB93" s="53"/>
      <c r="AC93" s="53"/>
      <c r="AD93" s="53"/>
      <c r="AE93" s="53"/>
      <c r="AF93" s="53"/>
      <c r="AG93" s="53"/>
    </row>
    <row r="94" ht="12.75" customHeight="1">
      <c r="A94" s="78" t="str">
        <f>A$74</f>
        <v/>
      </c>
      <c r="B94" s="4">
        <f>$X$83</f>
        <v>0</v>
      </c>
      <c r="C94" s="4">
        <f t="shared" si="25"/>
        <v>205</v>
      </c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4"/>
      <c r="Z94" s="4"/>
      <c r="AA94" s="4"/>
      <c r="AB94" s="53"/>
      <c r="AC94" s="53"/>
      <c r="AD94" s="53"/>
      <c r="AE94" s="53"/>
      <c r="AF94" s="53"/>
      <c r="AG94" s="53"/>
    </row>
    <row r="95" ht="12.75" customHeight="1">
      <c r="A95" s="53"/>
      <c r="B95" s="53"/>
      <c r="C95" s="53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4"/>
      <c r="Z95" s="4"/>
      <c r="AA95" s="4"/>
      <c r="AB95" s="53"/>
      <c r="AC95" s="53"/>
      <c r="AD95" s="53"/>
      <c r="AE95" s="53"/>
      <c r="AF95" s="53"/>
      <c r="AG95" s="53"/>
    </row>
    <row r="96" ht="12.75" customHeight="1">
      <c r="A96" s="53"/>
      <c r="B96" s="53"/>
      <c r="C96" s="53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4"/>
      <c r="Z96" s="4"/>
      <c r="AA96" s="4"/>
      <c r="AB96" s="53"/>
      <c r="AC96" s="53"/>
      <c r="AD96" s="53"/>
      <c r="AE96" s="53"/>
      <c r="AF96" s="53"/>
      <c r="AG96" s="53"/>
    </row>
    <row r="97" ht="12.75" customHeight="1">
      <c r="A97" s="53"/>
      <c r="B97" s="53"/>
      <c r="C97" s="53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53"/>
      <c r="Z97" s="53"/>
      <c r="AA97" s="53"/>
      <c r="AB97" s="53"/>
      <c r="AC97" s="53"/>
      <c r="AD97" s="53"/>
      <c r="AE97" s="53"/>
      <c r="AF97" s="53"/>
      <c r="AG97" s="53"/>
    </row>
    <row r="98" ht="12.75" customHeight="1">
      <c r="A98" s="53"/>
      <c r="B98" s="53"/>
      <c r="C98" s="53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53"/>
      <c r="Z98" s="53"/>
      <c r="AA98" s="53"/>
      <c r="AB98" s="53"/>
      <c r="AC98" s="53"/>
      <c r="AD98" s="53"/>
      <c r="AE98" s="53"/>
      <c r="AF98" s="53"/>
      <c r="AG98" s="53"/>
    </row>
    <row r="99" ht="12.75" customHeight="1">
      <c r="A99" s="53"/>
      <c r="B99" s="53"/>
      <c r="C99" s="53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53"/>
      <c r="Z99" s="53"/>
      <c r="AA99" s="53"/>
      <c r="AB99" s="53"/>
      <c r="AC99" s="53"/>
      <c r="AD99" s="53"/>
      <c r="AE99" s="53"/>
      <c r="AF99" s="53"/>
      <c r="AG99" s="53"/>
    </row>
    <row r="100" ht="12.75" customHeight="1">
      <c r="A100" s="53"/>
      <c r="B100" s="53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53"/>
      <c r="Z100" s="53"/>
      <c r="AA100" s="53"/>
      <c r="AB100" s="53"/>
      <c r="AC100" s="53"/>
      <c r="AD100" s="53"/>
      <c r="AE100" s="53"/>
      <c r="AF100" s="53"/>
      <c r="AG100" s="53"/>
    </row>
    <row r="101" ht="12.75" customHeight="1">
      <c r="A101" s="53"/>
      <c r="B101" s="53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53"/>
      <c r="Z101" s="53"/>
      <c r="AA101" s="53"/>
      <c r="AB101" s="53"/>
      <c r="AC101" s="53"/>
      <c r="AD101" s="53"/>
      <c r="AE101" s="53"/>
      <c r="AF101" s="53"/>
      <c r="AG101" s="53"/>
    </row>
    <row r="102" ht="12.75" customHeight="1">
      <c r="A102" s="53"/>
      <c r="B102" s="53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53"/>
      <c r="Z102" s="53"/>
      <c r="AA102" s="53"/>
      <c r="AB102" s="53"/>
      <c r="AC102" s="53"/>
      <c r="AD102" s="53"/>
      <c r="AE102" s="53"/>
      <c r="AF102" s="53"/>
      <c r="AG102" s="53"/>
    </row>
    <row r="103" ht="12.75" customHeight="1">
      <c r="A103" s="53"/>
      <c r="B103" s="53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53"/>
      <c r="Z103" s="53"/>
      <c r="AA103" s="53"/>
      <c r="AB103" s="53"/>
      <c r="AC103" s="53"/>
      <c r="AD103" s="53"/>
      <c r="AE103" s="53"/>
      <c r="AF103" s="53"/>
      <c r="AG103" s="53"/>
    </row>
    <row r="104" ht="12.75" customHeight="1">
      <c r="A104" s="53"/>
      <c r="B104" s="53"/>
      <c r="C104" s="5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53"/>
      <c r="Z104" s="53"/>
      <c r="AA104" s="53"/>
      <c r="AB104" s="53"/>
      <c r="AC104" s="53"/>
      <c r="AD104" s="53"/>
      <c r="AE104" s="53"/>
      <c r="AF104" s="53"/>
      <c r="AG104" s="53"/>
    </row>
    <row r="105" ht="12.75" customHeight="1">
      <c r="A105" s="53"/>
      <c r="B105" s="53"/>
      <c r="C105" s="5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53"/>
      <c r="Z105" s="53"/>
      <c r="AA105" s="53"/>
      <c r="AB105" s="53"/>
      <c r="AC105" s="53"/>
      <c r="AD105" s="53"/>
      <c r="AE105" s="53"/>
      <c r="AF105" s="53"/>
      <c r="AG105" s="53"/>
    </row>
    <row r="106" ht="12.75" customHeight="1">
      <c r="A106" s="53"/>
      <c r="B106" s="53"/>
      <c r="C106" s="53"/>
      <c r="D106" s="4"/>
      <c r="E106" s="79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53"/>
      <c r="Z106" s="53"/>
      <c r="AA106" s="53"/>
      <c r="AB106" s="53"/>
      <c r="AC106" s="53"/>
      <c r="AD106" s="53"/>
      <c r="AE106" s="53"/>
      <c r="AF106" s="53"/>
      <c r="AG106" s="53"/>
    </row>
    <row r="107" ht="12.75" customHeight="1">
      <c r="A107" s="53"/>
      <c r="B107" s="53"/>
      <c r="C107" s="53"/>
      <c r="D107" s="79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53"/>
      <c r="Z107" s="53"/>
      <c r="AA107" s="53"/>
      <c r="AB107" s="53"/>
      <c r="AC107" s="53"/>
      <c r="AD107" s="53"/>
      <c r="AE107" s="53"/>
      <c r="AF107" s="53"/>
      <c r="AG107" s="53"/>
    </row>
    <row r="108" ht="12.75" customHeight="1">
      <c r="A108" s="53"/>
      <c r="B108" s="53"/>
      <c r="C108" s="53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53"/>
      <c r="Z108" s="53"/>
      <c r="AA108" s="53"/>
      <c r="AB108" s="53"/>
      <c r="AC108" s="53"/>
      <c r="AD108" s="53"/>
      <c r="AE108" s="53"/>
      <c r="AF108" s="53"/>
      <c r="AG108" s="53"/>
    </row>
    <row r="109" ht="12.75" customHeight="1">
      <c r="A109" s="53"/>
      <c r="B109" s="53"/>
      <c r="C109" s="53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53"/>
      <c r="Z109" s="53"/>
      <c r="AA109" s="53"/>
      <c r="AB109" s="53"/>
      <c r="AC109" s="53"/>
      <c r="AD109" s="53"/>
      <c r="AE109" s="53"/>
      <c r="AF109" s="53"/>
      <c r="AG109" s="53"/>
    </row>
    <row r="110" ht="12.75" customHeight="1">
      <c r="A110" s="53"/>
      <c r="B110" s="53"/>
      <c r="C110" s="5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53"/>
      <c r="Z110" s="53"/>
      <c r="AA110" s="53"/>
      <c r="AB110" s="53"/>
      <c r="AC110" s="53"/>
      <c r="AD110" s="53"/>
      <c r="AE110" s="53"/>
      <c r="AF110" s="53"/>
      <c r="AG110" s="53"/>
    </row>
    <row r="111" ht="12.75" customHeight="1">
      <c r="A111" s="53"/>
      <c r="B111" s="53"/>
      <c r="C111" s="5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53"/>
      <c r="Z111" s="53"/>
      <c r="AA111" s="53"/>
      <c r="AB111" s="53"/>
      <c r="AC111" s="53"/>
      <c r="AD111" s="53"/>
      <c r="AE111" s="53"/>
      <c r="AF111" s="53"/>
      <c r="AG111" s="53"/>
    </row>
    <row r="112" ht="12.75" customHeight="1">
      <c r="A112" s="53"/>
      <c r="B112" s="53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53"/>
      <c r="Z112" s="53"/>
      <c r="AA112" s="53"/>
      <c r="AB112" s="53"/>
      <c r="AC112" s="53"/>
      <c r="AD112" s="53"/>
      <c r="AE112" s="53"/>
      <c r="AF112" s="53"/>
      <c r="AG112" s="53"/>
    </row>
    <row r="113" ht="12.75" customHeight="1">
      <c r="A113" s="53"/>
      <c r="B113" s="53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53"/>
      <c r="Z113" s="53"/>
      <c r="AA113" s="53"/>
      <c r="AB113" s="53"/>
      <c r="AC113" s="53"/>
      <c r="AD113" s="53"/>
      <c r="AE113" s="53"/>
      <c r="AF113" s="53"/>
      <c r="AG113" s="53"/>
    </row>
    <row r="114" ht="12.75" customHeight="1">
      <c r="A114" s="53"/>
      <c r="B114" s="53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53"/>
      <c r="Z114" s="53"/>
      <c r="AA114" s="53"/>
      <c r="AB114" s="53"/>
      <c r="AC114" s="53"/>
      <c r="AD114" s="53"/>
      <c r="AE114" s="53"/>
      <c r="AF114" s="53"/>
      <c r="AG114" s="53"/>
    </row>
    <row r="115" ht="12.75" customHeight="1">
      <c r="A115" s="53"/>
      <c r="B115" s="53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53"/>
      <c r="Z115" s="53"/>
      <c r="AA115" s="53"/>
      <c r="AB115" s="53"/>
      <c r="AC115" s="53"/>
      <c r="AD115" s="53"/>
      <c r="AE115" s="53"/>
      <c r="AF115" s="53"/>
      <c r="AG115" s="53"/>
    </row>
    <row r="116" ht="12.75" customHeight="1">
      <c r="A116" s="53"/>
      <c r="B116" s="53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53"/>
      <c r="Z116" s="53"/>
      <c r="AA116" s="53"/>
      <c r="AB116" s="53"/>
      <c r="AC116" s="53"/>
      <c r="AD116" s="53"/>
      <c r="AE116" s="53"/>
      <c r="AF116" s="53"/>
      <c r="AG116" s="53"/>
    </row>
    <row r="117" ht="12.75" customHeight="1">
      <c r="A117" s="53"/>
      <c r="B117" s="53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53"/>
      <c r="Z117" s="53"/>
      <c r="AA117" s="53"/>
      <c r="AB117" s="53"/>
      <c r="AC117" s="53"/>
      <c r="AD117" s="53"/>
      <c r="AE117" s="53"/>
      <c r="AF117" s="53"/>
      <c r="AG117" s="53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53"/>
      <c r="Z118" s="53"/>
      <c r="AA118" s="53"/>
      <c r="AB118" s="53"/>
      <c r="AC118" s="53"/>
      <c r="AD118" s="53"/>
      <c r="AE118" s="53"/>
      <c r="AF118" s="53"/>
      <c r="AG118" s="53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53"/>
      <c r="Z119" s="53"/>
      <c r="AA119" s="53"/>
      <c r="AB119" s="53"/>
      <c r="AC119" s="53"/>
      <c r="AD119" s="53"/>
      <c r="AE119" s="53"/>
      <c r="AF119" s="53"/>
      <c r="AG119" s="53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53"/>
      <c r="Z120" s="53"/>
      <c r="AA120" s="53"/>
      <c r="AB120" s="53"/>
      <c r="AC120" s="53"/>
      <c r="AD120" s="53"/>
      <c r="AE120" s="53"/>
      <c r="AF120" s="53"/>
      <c r="AG120" s="53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53"/>
      <c r="Z121" s="53"/>
      <c r="AA121" s="53"/>
      <c r="AB121" s="53"/>
      <c r="AC121" s="53"/>
      <c r="AD121" s="53"/>
      <c r="AE121" s="53"/>
      <c r="AF121" s="53"/>
      <c r="AG121" s="53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53"/>
      <c r="Z122" s="53"/>
      <c r="AA122" s="53"/>
      <c r="AB122" s="53"/>
      <c r="AC122" s="53"/>
      <c r="AD122" s="53"/>
      <c r="AE122" s="53"/>
      <c r="AF122" s="53"/>
      <c r="AG122" s="53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53"/>
      <c r="Z123" s="53"/>
      <c r="AA123" s="53"/>
      <c r="AB123" s="53"/>
      <c r="AC123" s="53"/>
      <c r="AD123" s="53"/>
      <c r="AE123" s="53"/>
      <c r="AF123" s="53"/>
      <c r="AG123" s="53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53"/>
      <c r="Z124" s="53"/>
      <c r="AA124" s="53"/>
      <c r="AB124" s="53"/>
      <c r="AC124" s="53"/>
      <c r="AD124" s="53"/>
      <c r="AE124" s="53"/>
      <c r="AF124" s="53"/>
      <c r="AG124" s="53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53"/>
      <c r="Z125" s="53"/>
      <c r="AA125" s="53"/>
      <c r="AB125" s="53"/>
      <c r="AC125" s="53"/>
      <c r="AD125" s="53"/>
      <c r="AE125" s="53"/>
      <c r="AF125" s="53"/>
      <c r="AG125" s="53"/>
    </row>
    <row r="126" ht="12.7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</row>
    <row r="127" ht="12.7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</row>
    <row r="128" ht="12.7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</row>
    <row r="129" ht="12.7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</row>
    <row r="130" ht="12.7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</row>
    <row r="131" ht="12.7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</row>
    <row r="132" ht="12.7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</row>
    <row r="133" ht="12.7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</row>
    <row r="134" ht="12.7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</row>
    <row r="135" ht="12.7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</row>
    <row r="136" ht="12.7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</row>
    <row r="137" ht="12.7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</row>
    <row r="138" ht="12.7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</row>
    <row r="139" ht="12.7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</row>
    <row r="140" ht="12.7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</row>
    <row r="141" ht="12.7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</row>
    <row r="142" ht="12.75" customHeight="1">
      <c r="A142" s="78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</row>
    <row r="143" ht="12.75" customHeight="1">
      <c r="A143" s="76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53"/>
      <c r="Z143" s="53"/>
      <c r="AA143" s="53"/>
      <c r="AB143" s="53"/>
      <c r="AC143" s="53"/>
      <c r="AD143" s="53"/>
      <c r="AE143" s="53"/>
      <c r="AF143" s="53"/>
      <c r="AG143" s="53"/>
    </row>
    <row r="144" ht="12.75" customHeight="1">
      <c r="A144" s="76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53"/>
      <c r="Z144" s="53"/>
      <c r="AA144" s="53"/>
      <c r="AB144" s="53"/>
      <c r="AC144" s="53"/>
      <c r="AD144" s="53"/>
      <c r="AE144" s="53"/>
      <c r="AF144" s="53"/>
      <c r="AG144" s="53"/>
    </row>
    <row r="145" ht="12.75" customHeight="1">
      <c r="A145" s="76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53"/>
      <c r="Z145" s="53"/>
      <c r="AA145" s="53"/>
      <c r="AB145" s="53"/>
      <c r="AC145" s="53"/>
      <c r="AD145" s="53"/>
      <c r="AE145" s="53"/>
      <c r="AF145" s="53"/>
      <c r="AG145" s="53"/>
    </row>
    <row r="146" ht="12.75" customHeight="1">
      <c r="A146" s="76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</row>
    <row r="147" ht="12.7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</row>
    <row r="148" ht="12.7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</row>
    <row r="149" ht="12.7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</row>
    <row r="150" ht="12.7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</row>
    <row r="151" ht="12.7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</row>
    <row r="152" ht="12.7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</row>
    <row r="153" ht="12.7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</row>
    <row r="154" ht="12.7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</row>
    <row r="155" ht="12.7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</row>
    <row r="156" ht="12.7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</row>
    <row r="157" ht="12.7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</row>
    <row r="158" ht="12.7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</row>
    <row r="159" ht="12.7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</row>
    <row r="160" ht="12.7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</row>
    <row r="161" ht="12.7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</row>
    <row r="162" ht="12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</row>
    <row r="163" ht="12.7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</row>
    <row r="164" ht="12.7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</row>
    <row r="165" ht="12.7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</row>
    <row r="166" ht="12.7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</row>
    <row r="167" ht="12.75" customHeight="1">
      <c r="A167" s="78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</row>
    <row r="168" ht="12.75" customHeight="1">
      <c r="A168" s="76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</row>
    <row r="169" ht="12.75" customHeight="1">
      <c r="A169" s="76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</row>
    <row r="170" ht="12.75" customHeight="1">
      <c r="A170" s="76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</row>
    <row r="171" ht="12.75" customHeight="1">
      <c r="A171" s="76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  <c r="AG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  <c r="AG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  <c r="AG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  <c r="AG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  <c r="AG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  <c r="AG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  <c r="AG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  <c r="AG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  <c r="AG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  <c r="AG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  <c r="AG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  <c r="AG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  <c r="AG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  <c r="AG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  <c r="AG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  <c r="AG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  <c r="AG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  <c r="AG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  <c r="AG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53"/>
      <c r="AF381" s="53"/>
      <c r="AG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53"/>
      <c r="AF382" s="53"/>
      <c r="AG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  <c r="AG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53"/>
      <c r="AF384" s="53"/>
      <c r="AG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  <c r="AG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  <c r="AD386" s="53"/>
      <c r="AE386" s="53"/>
      <c r="AF386" s="53"/>
      <c r="AG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  <c r="AG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  <c r="AG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  <c r="AG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  <c r="AG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  <c r="AG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  <c r="AG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  <c r="AG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  <c r="AG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53"/>
      <c r="AF395" s="53"/>
      <c r="AG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  <c r="AG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  <c r="AG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  <c r="AG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53"/>
      <c r="AF399" s="53"/>
      <c r="AG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  <c r="AD400" s="53"/>
      <c r="AE400" s="53"/>
      <c r="AF400" s="53"/>
      <c r="AG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  <c r="AG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  <c r="AG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  <c r="AG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  <c r="AG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  <c r="AG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  <c r="AG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53"/>
      <c r="AF407" s="53"/>
      <c r="AG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53"/>
      <c r="AF408" s="53"/>
      <c r="AG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53"/>
      <c r="AF409" s="53"/>
      <c r="AG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53"/>
      <c r="AF410" s="53"/>
      <c r="AG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53"/>
      <c r="AF411" s="53"/>
      <c r="AG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53"/>
      <c r="AF412" s="53"/>
      <c r="AG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53"/>
      <c r="AF413" s="53"/>
      <c r="AG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53"/>
      <c r="AF414" s="53"/>
      <c r="AG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  <c r="AD415" s="53"/>
      <c r="AE415" s="53"/>
      <c r="AF415" s="53"/>
      <c r="AG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53"/>
      <c r="AF416" s="53"/>
      <c r="AG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  <c r="AD417" s="53"/>
      <c r="AE417" s="53"/>
      <c r="AF417" s="53"/>
      <c r="AG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  <c r="AD418" s="53"/>
      <c r="AE418" s="53"/>
      <c r="AF418" s="53"/>
      <c r="AG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  <c r="AD419" s="53"/>
      <c r="AE419" s="53"/>
      <c r="AF419" s="53"/>
      <c r="AG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53"/>
      <c r="AF420" s="53"/>
      <c r="AG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53"/>
      <c r="AF421" s="53"/>
      <c r="AG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53"/>
      <c r="AF422" s="53"/>
      <c r="AG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53"/>
      <c r="AF423" s="53"/>
      <c r="AG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53"/>
      <c r="AF424" s="53"/>
      <c r="AG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  <c r="AD425" s="53"/>
      <c r="AE425" s="53"/>
      <c r="AF425" s="53"/>
      <c r="AG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53"/>
      <c r="AF426" s="53"/>
      <c r="AG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53"/>
      <c r="AF427" s="53"/>
      <c r="AG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53"/>
      <c r="AF428" s="53"/>
      <c r="AG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53"/>
      <c r="AF429" s="53"/>
      <c r="AG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53"/>
      <c r="AF430" s="53"/>
      <c r="AG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53"/>
      <c r="AF431" s="53"/>
      <c r="AG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  <c r="AG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53"/>
      <c r="AF433" s="53"/>
      <c r="AG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53"/>
      <c r="AF434" s="53"/>
      <c r="AG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53"/>
      <c r="AF435" s="53"/>
      <c r="AG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53"/>
      <c r="AF436" s="53"/>
      <c r="AG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  <c r="AD437" s="53"/>
      <c r="AE437" s="53"/>
      <c r="AF437" s="53"/>
      <c r="AG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  <c r="AD438" s="53"/>
      <c r="AE438" s="53"/>
      <c r="AF438" s="53"/>
      <c r="AG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53"/>
      <c r="AF439" s="53"/>
      <c r="AG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53"/>
      <c r="AF440" s="53"/>
      <c r="AG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53"/>
      <c r="AF441" s="53"/>
      <c r="AG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  <c r="AD442" s="53"/>
      <c r="AE442" s="53"/>
      <c r="AF442" s="53"/>
      <c r="AG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  <c r="AD443" s="53"/>
      <c r="AE443" s="53"/>
      <c r="AF443" s="53"/>
      <c r="AG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  <c r="AD444" s="53"/>
      <c r="AE444" s="53"/>
      <c r="AF444" s="53"/>
      <c r="AG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53"/>
      <c r="AF445" s="53"/>
      <c r="AG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53"/>
      <c r="AF446" s="53"/>
      <c r="AG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  <c r="AG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53"/>
      <c r="AF448" s="53"/>
      <c r="AG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53"/>
      <c r="AF449" s="53"/>
      <c r="AG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53"/>
      <c r="AF450" s="53"/>
      <c r="AG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53"/>
      <c r="AF451" s="53"/>
      <c r="AG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  <c r="AG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53"/>
      <c r="AF453" s="53"/>
      <c r="AG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53"/>
      <c r="AF454" s="53"/>
      <c r="AG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53"/>
      <c r="AF455" s="53"/>
      <c r="AG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  <c r="AD456" s="53"/>
      <c r="AE456" s="53"/>
      <c r="AF456" s="53"/>
      <c r="AG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  <c r="AG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  <c r="AD458" s="53"/>
      <c r="AE458" s="53"/>
      <c r="AF458" s="53"/>
      <c r="AG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53"/>
      <c r="AF459" s="53"/>
      <c r="AG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53"/>
      <c r="AF460" s="53"/>
      <c r="AG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53"/>
      <c r="AF461" s="53"/>
      <c r="AG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  <c r="AG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  <c r="AD463" s="53"/>
      <c r="AE463" s="53"/>
      <c r="AF463" s="53"/>
      <c r="AG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53"/>
      <c r="AF464" s="53"/>
      <c r="AG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53"/>
      <c r="AF465" s="53"/>
      <c r="AG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  <c r="AD466" s="53"/>
      <c r="AE466" s="53"/>
      <c r="AF466" s="53"/>
      <c r="AG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  <c r="AD467" s="53"/>
      <c r="AE467" s="53"/>
      <c r="AF467" s="53"/>
      <c r="AG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  <c r="AD468" s="53"/>
      <c r="AE468" s="53"/>
      <c r="AF468" s="53"/>
      <c r="AG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  <c r="AD469" s="53"/>
      <c r="AE469" s="53"/>
      <c r="AF469" s="53"/>
      <c r="AG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53"/>
      <c r="AF470" s="53"/>
      <c r="AG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  <c r="AG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  <c r="AG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  <c r="AG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  <c r="AG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  <c r="AG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  <c r="AG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  <c r="AG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  <c r="AG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  <c r="AG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  <c r="AG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  <c r="AG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  <c r="AG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  <c r="AG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  <c r="AG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  <c r="AG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  <c r="AD495" s="53"/>
      <c r="AE495" s="53"/>
      <c r="AF495" s="53"/>
      <c r="AG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  <c r="AG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53"/>
      <c r="AF497" s="53"/>
      <c r="AG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53"/>
      <c r="AF498" s="53"/>
      <c r="AG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  <c r="AD499" s="53"/>
      <c r="AE499" s="53"/>
      <c r="AF499" s="53"/>
      <c r="AG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  <c r="AG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  <c r="AG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  <c r="AG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53"/>
      <c r="AF504" s="53"/>
      <c r="AG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  <c r="AG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53"/>
      <c r="AF506" s="53"/>
      <c r="AG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  <c r="AG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  <c r="AG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53"/>
      <c r="AF509" s="53"/>
      <c r="AG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53"/>
      <c r="AF510" s="53"/>
      <c r="AG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  <c r="AD511" s="53"/>
      <c r="AE511" s="53"/>
      <c r="AF511" s="53"/>
      <c r="AG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  <c r="AG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  <c r="AG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  <c r="AG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  <c r="AG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3"/>
      <c r="AG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53"/>
      <c r="AF518" s="53"/>
      <c r="AG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  <c r="AG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  <c r="AG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  <c r="AG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53"/>
      <c r="AF522" s="53"/>
      <c r="AG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53"/>
      <c r="AF523" s="53"/>
      <c r="AG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53"/>
      <c r="AF524" s="53"/>
      <c r="AG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53"/>
      <c r="AF525" s="53"/>
      <c r="AG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  <c r="AG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  <c r="AG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  <c r="AG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53"/>
      <c r="AF529" s="53"/>
      <c r="AG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  <c r="AG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  <c r="AG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  <c r="AG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  <c r="AD533" s="53"/>
      <c r="AE533" s="53"/>
      <c r="AF533" s="53"/>
      <c r="AG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  <c r="AG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  <c r="AD536" s="53"/>
      <c r="AE536" s="53"/>
      <c r="AF536" s="53"/>
      <c r="AG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  <c r="AD537" s="53"/>
      <c r="AE537" s="53"/>
      <c r="AF537" s="53"/>
      <c r="AG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  <c r="AG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  <c r="AG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  <c r="AD540" s="53"/>
      <c r="AE540" s="53"/>
      <c r="AF540" s="53"/>
      <c r="AG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  <c r="AD541" s="53"/>
      <c r="AE541" s="53"/>
      <c r="AF541" s="53"/>
      <c r="AG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  <c r="AD542" s="53"/>
      <c r="AE542" s="53"/>
      <c r="AF542" s="53"/>
      <c r="AG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53"/>
      <c r="AF544" s="53"/>
      <c r="AG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53"/>
      <c r="AF545" s="53"/>
      <c r="AG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  <c r="AD546" s="53"/>
      <c r="AE546" s="53"/>
      <c r="AF546" s="53"/>
      <c r="AG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53"/>
      <c r="AF547" s="53"/>
      <c r="AG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  <c r="AD548" s="53"/>
      <c r="AE548" s="53"/>
      <c r="AF548" s="53"/>
      <c r="AG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3"/>
      <c r="AG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  <c r="AD550" s="53"/>
      <c r="AE550" s="53"/>
      <c r="AF550" s="53"/>
      <c r="AG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  <c r="AG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  <c r="AG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  <c r="AD554" s="53"/>
      <c r="AE554" s="53"/>
      <c r="AF554" s="53"/>
      <c r="AG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  <c r="AD555" s="53"/>
      <c r="AE555" s="53"/>
      <c r="AF555" s="53"/>
      <c r="AG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  <c r="AD556" s="53"/>
      <c r="AE556" s="53"/>
      <c r="AF556" s="53"/>
      <c r="AG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  <c r="AD557" s="53"/>
      <c r="AE557" s="53"/>
      <c r="AF557" s="53"/>
      <c r="AG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  <c r="AD558" s="53"/>
      <c r="AE558" s="53"/>
      <c r="AF558" s="53"/>
      <c r="AG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  <c r="AD559" s="53"/>
      <c r="AE559" s="53"/>
      <c r="AF559" s="53"/>
      <c r="AG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  <c r="AD560" s="53"/>
      <c r="AE560" s="53"/>
      <c r="AF560" s="53"/>
      <c r="AG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  <c r="AD561" s="53"/>
      <c r="AE561" s="53"/>
      <c r="AF561" s="53"/>
      <c r="AG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  <c r="AD562" s="53"/>
      <c r="AE562" s="53"/>
      <c r="AF562" s="53"/>
      <c r="AG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  <c r="AG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  <c r="AG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  <c r="AG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  <c r="AD566" s="53"/>
      <c r="AE566" s="53"/>
      <c r="AF566" s="53"/>
      <c r="AG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  <c r="AD567" s="53"/>
      <c r="AE567" s="53"/>
      <c r="AF567" s="53"/>
      <c r="AG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  <c r="AG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  <c r="AG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  <c r="AD570" s="53"/>
      <c r="AE570" s="53"/>
      <c r="AF570" s="53"/>
      <c r="AG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  <c r="AD571" s="53"/>
      <c r="AE571" s="53"/>
      <c r="AF571" s="53"/>
      <c r="AG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  <c r="AD572" s="53"/>
      <c r="AE572" s="53"/>
      <c r="AF572" s="53"/>
      <c r="AG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  <c r="AD573" s="53"/>
      <c r="AE573" s="53"/>
      <c r="AF573" s="53"/>
      <c r="AG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  <c r="AD574" s="53"/>
      <c r="AE574" s="53"/>
      <c r="AF574" s="53"/>
      <c r="AG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  <c r="AD575" s="53"/>
      <c r="AE575" s="53"/>
      <c r="AF575" s="53"/>
      <c r="AG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  <c r="AD576" s="53"/>
      <c r="AE576" s="53"/>
      <c r="AF576" s="53"/>
      <c r="AG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  <c r="AG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  <c r="AD578" s="53"/>
      <c r="AE578" s="53"/>
      <c r="AF578" s="53"/>
      <c r="AG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  <c r="AD579" s="53"/>
      <c r="AE579" s="53"/>
      <c r="AF579" s="53"/>
      <c r="AG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  <c r="AG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  <c r="AG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  <c r="AG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  <c r="AG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  <c r="AD586" s="53"/>
      <c r="AE586" s="53"/>
      <c r="AF586" s="53"/>
      <c r="AG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  <c r="AG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  <c r="AG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  <c r="AD590" s="53"/>
      <c r="AE590" s="53"/>
      <c r="AF590" s="53"/>
      <c r="AG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  <c r="AD591" s="53"/>
      <c r="AE591" s="53"/>
      <c r="AF591" s="53"/>
      <c r="AG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  <c r="AG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  <c r="AD593" s="53"/>
      <c r="AE593" s="53"/>
      <c r="AF593" s="53"/>
      <c r="AG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  <c r="AD594" s="53"/>
      <c r="AE594" s="53"/>
      <c r="AF594" s="53"/>
      <c r="AG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  <c r="AD595" s="53"/>
      <c r="AE595" s="53"/>
      <c r="AF595" s="53"/>
      <c r="AG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  <c r="AD596" s="53"/>
      <c r="AE596" s="53"/>
      <c r="AF596" s="53"/>
      <c r="AG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  <c r="AD597" s="53"/>
      <c r="AE597" s="53"/>
      <c r="AF597" s="53"/>
      <c r="AG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  <c r="AG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  <c r="AD599" s="53"/>
      <c r="AE599" s="53"/>
      <c r="AF599" s="53"/>
      <c r="AG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  <c r="AD600" s="53"/>
      <c r="AE600" s="53"/>
      <c r="AF600" s="53"/>
      <c r="AG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  <c r="AD601" s="53"/>
      <c r="AE601" s="53"/>
      <c r="AF601" s="53"/>
      <c r="AG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  <c r="AD602" s="53"/>
      <c r="AE602" s="53"/>
      <c r="AF602" s="53"/>
      <c r="AG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  <c r="AD603" s="53"/>
      <c r="AE603" s="53"/>
      <c r="AF603" s="53"/>
      <c r="AG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  <c r="AD604" s="53"/>
      <c r="AE604" s="53"/>
      <c r="AF604" s="53"/>
      <c r="AG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  <c r="AD605" s="53"/>
      <c r="AE605" s="53"/>
      <c r="AF605" s="53"/>
      <c r="AG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  <c r="AD606" s="53"/>
      <c r="AE606" s="53"/>
      <c r="AF606" s="53"/>
      <c r="AG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  <c r="AD607" s="53"/>
      <c r="AE607" s="53"/>
      <c r="AF607" s="53"/>
      <c r="AG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  <c r="AD608" s="53"/>
      <c r="AE608" s="53"/>
      <c r="AF608" s="53"/>
      <c r="AG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  <c r="AD609" s="53"/>
      <c r="AE609" s="53"/>
      <c r="AF609" s="53"/>
      <c r="AG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  <c r="AG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  <c r="AD611" s="53"/>
      <c r="AE611" s="53"/>
      <c r="AF611" s="53"/>
      <c r="AG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  <c r="AD612" s="53"/>
      <c r="AE612" s="53"/>
      <c r="AF612" s="53"/>
      <c r="AG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  <c r="AG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  <c r="AG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  <c r="AG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  <c r="AG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  <c r="AD617" s="53"/>
      <c r="AE617" s="53"/>
      <c r="AF617" s="53"/>
      <c r="AG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  <c r="AD618" s="53"/>
      <c r="AE618" s="53"/>
      <c r="AF618" s="53"/>
      <c r="AG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  <c r="AG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  <c r="AG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  <c r="AG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  <c r="AG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  <c r="AD623" s="53"/>
      <c r="AE623" s="53"/>
      <c r="AF623" s="53"/>
      <c r="AG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  <c r="AD624" s="53"/>
      <c r="AE624" s="53"/>
      <c r="AF624" s="53"/>
      <c r="AG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  <c r="AG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  <c r="AD626" s="53"/>
      <c r="AE626" s="53"/>
      <c r="AF626" s="53"/>
      <c r="AG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  <c r="AD627" s="53"/>
      <c r="AE627" s="53"/>
      <c r="AF627" s="53"/>
      <c r="AG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  <c r="AG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  <c r="AG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  <c r="AG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  <c r="AG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  <c r="AD632" s="53"/>
      <c r="AE632" s="53"/>
      <c r="AF632" s="53"/>
      <c r="AG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  <c r="AD633" s="53"/>
      <c r="AE633" s="53"/>
      <c r="AF633" s="53"/>
      <c r="AG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  <c r="AD634" s="53"/>
      <c r="AE634" s="53"/>
      <c r="AF634" s="53"/>
      <c r="AG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  <c r="AG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  <c r="AD636" s="53"/>
      <c r="AE636" s="53"/>
      <c r="AF636" s="53"/>
      <c r="AG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  <c r="AD637" s="53"/>
      <c r="AE637" s="53"/>
      <c r="AF637" s="53"/>
      <c r="AG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  <c r="AG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  <c r="AD639" s="53"/>
      <c r="AE639" s="53"/>
      <c r="AF639" s="53"/>
      <c r="AG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  <c r="AD640" s="53"/>
      <c r="AE640" s="53"/>
      <c r="AF640" s="53"/>
      <c r="AG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  <c r="AD641" s="53"/>
      <c r="AE641" s="53"/>
      <c r="AF641" s="53"/>
      <c r="AG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  <c r="AG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  <c r="AD644" s="53"/>
      <c r="AE644" s="53"/>
      <c r="AF644" s="53"/>
      <c r="AG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  <c r="AD645" s="53"/>
      <c r="AE645" s="53"/>
      <c r="AF645" s="53"/>
      <c r="AG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  <c r="AD646" s="53"/>
      <c r="AE646" s="53"/>
      <c r="AF646" s="53"/>
      <c r="AG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  <c r="AG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  <c r="AG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  <c r="AG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  <c r="AD650" s="53"/>
      <c r="AE650" s="53"/>
      <c r="AF650" s="53"/>
      <c r="AG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  <c r="AG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  <c r="AD652" s="53"/>
      <c r="AE652" s="53"/>
      <c r="AF652" s="53"/>
      <c r="AG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  <c r="AG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  <c r="AG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  <c r="AG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  <c r="AG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  <c r="AD657" s="53"/>
      <c r="AE657" s="53"/>
      <c r="AF657" s="53"/>
      <c r="AG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  <c r="AD658" s="53"/>
      <c r="AE658" s="53"/>
      <c r="AF658" s="53"/>
      <c r="AG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  <c r="AD659" s="53"/>
      <c r="AE659" s="53"/>
      <c r="AF659" s="53"/>
      <c r="AG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  <c r="AG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  <c r="AG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  <c r="AG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  <c r="AG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  <c r="AD664" s="53"/>
      <c r="AE664" s="53"/>
      <c r="AF664" s="53"/>
      <c r="AG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  <c r="AD665" s="53"/>
      <c r="AE665" s="53"/>
      <c r="AF665" s="53"/>
      <c r="AG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  <c r="AD666" s="53"/>
      <c r="AE666" s="53"/>
      <c r="AF666" s="53"/>
      <c r="AG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  <c r="AG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  <c r="AG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  <c r="AG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  <c r="AD670" s="53"/>
      <c r="AE670" s="53"/>
      <c r="AF670" s="53"/>
      <c r="AG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  <c r="AG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  <c r="AG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  <c r="AG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  <c r="AG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  <c r="AD676" s="53"/>
      <c r="AE676" s="53"/>
      <c r="AF676" s="53"/>
      <c r="AG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  <c r="AG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  <c r="AD678" s="53"/>
      <c r="AE678" s="53"/>
      <c r="AF678" s="53"/>
      <c r="AG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  <c r="AG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  <c r="AG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  <c r="AD681" s="53"/>
      <c r="AE681" s="53"/>
      <c r="AF681" s="53"/>
      <c r="AG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  <c r="AG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  <c r="AG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  <c r="AG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  <c r="AG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  <c r="AG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  <c r="AG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  <c r="AD688" s="53"/>
      <c r="AE688" s="53"/>
      <c r="AF688" s="53"/>
      <c r="AG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  <c r="AG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  <c r="AG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  <c r="AD691" s="53"/>
      <c r="AE691" s="53"/>
      <c r="AF691" s="53"/>
      <c r="AG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  <c r="AD692" s="53"/>
      <c r="AE692" s="53"/>
      <c r="AF692" s="53"/>
      <c r="AG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  <c r="AG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  <c r="AD695" s="53"/>
      <c r="AE695" s="53"/>
      <c r="AF695" s="53"/>
      <c r="AG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  <c r="AD696" s="53"/>
      <c r="AE696" s="53"/>
      <c r="AF696" s="53"/>
      <c r="AG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  <c r="AG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  <c r="AD698" s="53"/>
      <c r="AE698" s="53"/>
      <c r="AF698" s="53"/>
      <c r="AG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  <c r="AD699" s="53"/>
      <c r="AE699" s="53"/>
      <c r="AF699" s="53"/>
      <c r="AG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  <c r="AD700" s="53"/>
      <c r="AE700" s="53"/>
      <c r="AF700" s="53"/>
      <c r="AG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  <c r="AD701" s="53"/>
      <c r="AE701" s="53"/>
      <c r="AF701" s="53"/>
      <c r="AG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  <c r="AD702" s="53"/>
      <c r="AE702" s="53"/>
      <c r="AF702" s="53"/>
      <c r="AG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  <c r="AD703" s="53"/>
      <c r="AE703" s="53"/>
      <c r="AF703" s="53"/>
      <c r="AG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  <c r="AD704" s="53"/>
      <c r="AE704" s="53"/>
      <c r="AF704" s="53"/>
      <c r="AG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  <c r="AD705" s="53"/>
      <c r="AE705" s="53"/>
      <c r="AF705" s="53"/>
      <c r="AG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  <c r="AG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  <c r="AG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  <c r="AD709" s="53"/>
      <c r="AE709" s="53"/>
      <c r="AF709" s="53"/>
      <c r="AG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  <c r="AD710" s="53"/>
      <c r="AE710" s="53"/>
      <c r="AF710" s="53"/>
      <c r="AG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  <c r="AG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  <c r="AG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  <c r="AG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  <c r="AG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  <c r="AG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  <c r="AG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  <c r="AD717" s="53"/>
      <c r="AE717" s="53"/>
      <c r="AF717" s="53"/>
      <c r="AG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  <c r="AG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  <c r="AG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3"/>
      <c r="AG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  <c r="AD722" s="53"/>
      <c r="AE722" s="53"/>
      <c r="AF722" s="53"/>
      <c r="AG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  <c r="AD723" s="53"/>
      <c r="AE723" s="53"/>
      <c r="AF723" s="53"/>
      <c r="AG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  <c r="AG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  <c r="AD725" s="53"/>
      <c r="AE725" s="53"/>
      <c r="AF725" s="53"/>
      <c r="AG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  <c r="AD726" s="53"/>
      <c r="AE726" s="53"/>
      <c r="AF726" s="53"/>
      <c r="AG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  <c r="AG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  <c r="AD728" s="53"/>
      <c r="AE728" s="53"/>
      <c r="AF728" s="53"/>
      <c r="AG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  <c r="AD729" s="53"/>
      <c r="AE729" s="53"/>
      <c r="AF729" s="53"/>
      <c r="AG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  <c r="AD730" s="53"/>
      <c r="AE730" s="53"/>
      <c r="AF730" s="53"/>
      <c r="AG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  <c r="AD731" s="53"/>
      <c r="AE731" s="53"/>
      <c r="AF731" s="53"/>
      <c r="AG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  <c r="AG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  <c r="AD733" s="53"/>
      <c r="AE733" s="53"/>
      <c r="AF733" s="53"/>
      <c r="AG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  <c r="AG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  <c r="AD735" s="53"/>
      <c r="AE735" s="53"/>
      <c r="AF735" s="53"/>
      <c r="AG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  <c r="AD736" s="53"/>
      <c r="AE736" s="53"/>
      <c r="AF736" s="53"/>
      <c r="AG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  <c r="AD737" s="53"/>
      <c r="AE737" s="53"/>
      <c r="AF737" s="53"/>
      <c r="AG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  <c r="AD738" s="53"/>
      <c r="AE738" s="53"/>
      <c r="AF738" s="53"/>
      <c r="AG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  <c r="AD739" s="53"/>
      <c r="AE739" s="53"/>
      <c r="AF739" s="53"/>
      <c r="AG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  <c r="AD740" s="53"/>
      <c r="AE740" s="53"/>
      <c r="AF740" s="53"/>
      <c r="AG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  <c r="AD741" s="53"/>
      <c r="AE741" s="53"/>
      <c r="AF741" s="53"/>
      <c r="AG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  <c r="AD742" s="53"/>
      <c r="AE742" s="53"/>
      <c r="AF742" s="53"/>
      <c r="AG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  <c r="AG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  <c r="AG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  <c r="AD745" s="53"/>
      <c r="AE745" s="53"/>
      <c r="AF745" s="53"/>
      <c r="AG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  <c r="AG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  <c r="AD747" s="53"/>
      <c r="AE747" s="53"/>
      <c r="AF747" s="53"/>
      <c r="AG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  <c r="AG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  <c r="AD749" s="53"/>
      <c r="AE749" s="53"/>
      <c r="AF749" s="53"/>
      <c r="AG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  <c r="AG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  <c r="AG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  <c r="AG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  <c r="AG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  <c r="AD754" s="53"/>
      <c r="AE754" s="53"/>
      <c r="AF754" s="53"/>
      <c r="AG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  <c r="AG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  <c r="AG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  <c r="AG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  <c r="AD758" s="53"/>
      <c r="AE758" s="53"/>
      <c r="AF758" s="53"/>
      <c r="AG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  <c r="AG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  <c r="AD760" s="53"/>
      <c r="AE760" s="53"/>
      <c r="AF760" s="53"/>
      <c r="AG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  <c r="AG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  <c r="AD762" s="53"/>
      <c r="AE762" s="53"/>
      <c r="AF762" s="53"/>
      <c r="AG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  <c r="AD763" s="53"/>
      <c r="AE763" s="53"/>
      <c r="AF763" s="53"/>
      <c r="AG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  <c r="AG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  <c r="AG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  <c r="AG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  <c r="AD768" s="53"/>
      <c r="AE768" s="53"/>
      <c r="AF768" s="53"/>
      <c r="AG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  <c r="AD769" s="53"/>
      <c r="AE769" s="53"/>
      <c r="AF769" s="53"/>
      <c r="AG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  <c r="AD770" s="53"/>
      <c r="AE770" s="53"/>
      <c r="AF770" s="53"/>
      <c r="AG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  <c r="AG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  <c r="AG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  <c r="AG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  <c r="AG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  <c r="AD776" s="53"/>
      <c r="AE776" s="53"/>
      <c r="AF776" s="53"/>
      <c r="AG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  <c r="AG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  <c r="AD778" s="53"/>
      <c r="AE778" s="53"/>
      <c r="AF778" s="53"/>
      <c r="AG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  <c r="AD779" s="53"/>
      <c r="AE779" s="53"/>
      <c r="AF779" s="53"/>
      <c r="AG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  <c r="AD780" s="53"/>
      <c r="AE780" s="53"/>
      <c r="AF780" s="53"/>
      <c r="AG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  <c r="AD781" s="53"/>
      <c r="AE781" s="53"/>
      <c r="AF781" s="53"/>
      <c r="AG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  <c r="AG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  <c r="AD783" s="53"/>
      <c r="AE783" s="53"/>
      <c r="AF783" s="53"/>
      <c r="AG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  <c r="AD784" s="53"/>
      <c r="AE784" s="53"/>
      <c r="AF784" s="53"/>
      <c r="AG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  <c r="AG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  <c r="AG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  <c r="AG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  <c r="AG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  <c r="AG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  <c r="AG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  <c r="AG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  <c r="AG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  <c r="AG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  <c r="AG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  <c r="AG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  <c r="AG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  <c r="AG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  <c r="AG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  <c r="AG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  <c r="AG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  <c r="AD802" s="53"/>
      <c r="AE802" s="53"/>
      <c r="AF802" s="53"/>
      <c r="AG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  <c r="AD803" s="53"/>
      <c r="AE803" s="53"/>
      <c r="AF803" s="53"/>
      <c r="AG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  <c r="AD804" s="53"/>
      <c r="AE804" s="53"/>
      <c r="AF804" s="53"/>
      <c r="AG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  <c r="AG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  <c r="AD806" s="53"/>
      <c r="AE806" s="53"/>
      <c r="AF806" s="53"/>
      <c r="AG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  <c r="AD807" s="53"/>
      <c r="AE807" s="53"/>
      <c r="AF807" s="53"/>
      <c r="AG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  <c r="AD808" s="53"/>
      <c r="AE808" s="53"/>
      <c r="AF808" s="53"/>
      <c r="AG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  <c r="AD809" s="53"/>
      <c r="AE809" s="53"/>
      <c r="AF809" s="53"/>
      <c r="AG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  <c r="AD810" s="53"/>
      <c r="AE810" s="53"/>
      <c r="AF810" s="53"/>
      <c r="AG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  <c r="AG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  <c r="AD812" s="53"/>
      <c r="AE812" s="53"/>
      <c r="AF812" s="53"/>
      <c r="AG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  <c r="AG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  <c r="AD814" s="53"/>
      <c r="AE814" s="53"/>
      <c r="AF814" s="53"/>
      <c r="AG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  <c r="AG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  <c r="AD816" s="53"/>
      <c r="AE816" s="53"/>
      <c r="AF816" s="53"/>
      <c r="AG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  <c r="AD817" s="53"/>
      <c r="AE817" s="53"/>
      <c r="AF817" s="53"/>
      <c r="AG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  <c r="AD818" s="53"/>
      <c r="AE818" s="53"/>
      <c r="AF818" s="53"/>
      <c r="AG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  <c r="AG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  <c r="AG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  <c r="AG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  <c r="AG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  <c r="AG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  <c r="AD824" s="53"/>
      <c r="AE824" s="53"/>
      <c r="AF824" s="53"/>
      <c r="AG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  <c r="AG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  <c r="AG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  <c r="AD827" s="53"/>
      <c r="AE827" s="53"/>
      <c r="AF827" s="53"/>
      <c r="AG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  <c r="AD828" s="53"/>
      <c r="AE828" s="53"/>
      <c r="AF828" s="53"/>
      <c r="AG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  <c r="AG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  <c r="AG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  <c r="AG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  <c r="AG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  <c r="AG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  <c r="AD834" s="53"/>
      <c r="AE834" s="53"/>
      <c r="AF834" s="53"/>
      <c r="AG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  <c r="AG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  <c r="AG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  <c r="AG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  <c r="AD838" s="53"/>
      <c r="AE838" s="53"/>
      <c r="AF838" s="53"/>
      <c r="AG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  <c r="AD839" s="53"/>
      <c r="AE839" s="53"/>
      <c r="AF839" s="53"/>
      <c r="AG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  <c r="AG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  <c r="AD841" s="53"/>
      <c r="AE841" s="53"/>
      <c r="AF841" s="53"/>
      <c r="AG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  <c r="AG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  <c r="AG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  <c r="AD844" s="53"/>
      <c r="AE844" s="53"/>
      <c r="AF844" s="53"/>
      <c r="AG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  <c r="AG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  <c r="AD846" s="53"/>
      <c r="AE846" s="53"/>
      <c r="AF846" s="53"/>
      <c r="AG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  <c r="AG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  <c r="AD848" s="53"/>
      <c r="AE848" s="53"/>
      <c r="AF848" s="53"/>
      <c r="AG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  <c r="AG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  <c r="AD850" s="53"/>
      <c r="AE850" s="53"/>
      <c r="AF850" s="53"/>
      <c r="AG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  <c r="AD851" s="53"/>
      <c r="AE851" s="53"/>
      <c r="AF851" s="53"/>
      <c r="AG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  <c r="AD852" s="53"/>
      <c r="AE852" s="53"/>
      <c r="AF852" s="53"/>
      <c r="AG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  <c r="AD853" s="53"/>
      <c r="AE853" s="53"/>
      <c r="AF853" s="53"/>
      <c r="AG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  <c r="AD854" s="53"/>
      <c r="AE854" s="53"/>
      <c r="AF854" s="53"/>
      <c r="AG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  <c r="AD855" s="53"/>
      <c r="AE855" s="53"/>
      <c r="AF855" s="53"/>
      <c r="AG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  <c r="AD856" s="53"/>
      <c r="AE856" s="53"/>
      <c r="AF856" s="53"/>
      <c r="AG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  <c r="AD857" s="53"/>
      <c r="AE857" s="53"/>
      <c r="AF857" s="53"/>
      <c r="AG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  <c r="AD858" s="53"/>
      <c r="AE858" s="53"/>
      <c r="AF858" s="53"/>
      <c r="AG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  <c r="AD859" s="53"/>
      <c r="AE859" s="53"/>
      <c r="AF859" s="53"/>
      <c r="AG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  <c r="AD860" s="53"/>
      <c r="AE860" s="53"/>
      <c r="AF860" s="53"/>
      <c r="AG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  <c r="AD861" s="53"/>
      <c r="AE861" s="53"/>
      <c r="AF861" s="53"/>
      <c r="AG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  <c r="AD862" s="53"/>
      <c r="AE862" s="53"/>
      <c r="AF862" s="53"/>
      <c r="AG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  <c r="AD863" s="53"/>
      <c r="AE863" s="53"/>
      <c r="AF863" s="53"/>
      <c r="AG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  <c r="AD864" s="53"/>
      <c r="AE864" s="53"/>
      <c r="AF864" s="53"/>
      <c r="AG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  <c r="AD865" s="53"/>
      <c r="AE865" s="53"/>
      <c r="AF865" s="53"/>
      <c r="AG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  <c r="AD866" s="53"/>
      <c r="AE866" s="53"/>
      <c r="AF866" s="53"/>
      <c r="AG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  <c r="AG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  <c r="AD868" s="53"/>
      <c r="AE868" s="53"/>
      <c r="AF868" s="53"/>
      <c r="AG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  <c r="AD869" s="53"/>
      <c r="AE869" s="53"/>
      <c r="AF869" s="53"/>
      <c r="AG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  <c r="AD870" s="53"/>
      <c r="AE870" s="53"/>
      <c r="AF870" s="53"/>
      <c r="AG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  <c r="AD871" s="53"/>
      <c r="AE871" s="53"/>
      <c r="AF871" s="53"/>
      <c r="AG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  <c r="AD872" s="53"/>
      <c r="AE872" s="53"/>
      <c r="AF872" s="53"/>
      <c r="AG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  <c r="AD873" s="53"/>
      <c r="AE873" s="53"/>
      <c r="AF873" s="53"/>
      <c r="AG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  <c r="AG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  <c r="AG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  <c r="AG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  <c r="AG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  <c r="AG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  <c r="AD879" s="53"/>
      <c r="AE879" s="53"/>
      <c r="AF879" s="53"/>
      <c r="AG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  <c r="AG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  <c r="AD881" s="53"/>
      <c r="AE881" s="53"/>
      <c r="AF881" s="53"/>
      <c r="AG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  <c r="AD882" s="53"/>
      <c r="AE882" s="53"/>
      <c r="AF882" s="53"/>
      <c r="AG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  <c r="AG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  <c r="AD884" s="53"/>
      <c r="AE884" s="53"/>
      <c r="AF884" s="53"/>
      <c r="AG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  <c r="AD885" s="53"/>
      <c r="AE885" s="53"/>
      <c r="AF885" s="53"/>
      <c r="AG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  <c r="AG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  <c r="AD887" s="53"/>
      <c r="AE887" s="53"/>
      <c r="AF887" s="53"/>
      <c r="AG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  <c r="AG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  <c r="AG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  <c r="AG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  <c r="AG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  <c r="AD892" s="53"/>
      <c r="AE892" s="53"/>
      <c r="AF892" s="53"/>
      <c r="AG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  <c r="AG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  <c r="AG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  <c r="AG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  <c r="AG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  <c r="AG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  <c r="AG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  <c r="AD899" s="53"/>
      <c r="AE899" s="53"/>
      <c r="AF899" s="53"/>
      <c r="AG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  <c r="AG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  <c r="AD901" s="53"/>
      <c r="AE901" s="53"/>
      <c r="AF901" s="53"/>
      <c r="AG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  <c r="AD902" s="53"/>
      <c r="AE902" s="53"/>
      <c r="AF902" s="53"/>
      <c r="AG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  <c r="AG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  <c r="AD904" s="53"/>
      <c r="AE904" s="53"/>
      <c r="AF904" s="53"/>
      <c r="AG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  <c r="AD905" s="53"/>
      <c r="AE905" s="53"/>
      <c r="AF905" s="53"/>
      <c r="AG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  <c r="AD906" s="53"/>
      <c r="AE906" s="53"/>
      <c r="AF906" s="53"/>
      <c r="AG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  <c r="AD907" s="53"/>
      <c r="AE907" s="53"/>
      <c r="AF907" s="53"/>
      <c r="AG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  <c r="AD908" s="53"/>
      <c r="AE908" s="53"/>
      <c r="AF908" s="53"/>
      <c r="AG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  <c r="AG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  <c r="AG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  <c r="AD911" s="53"/>
      <c r="AE911" s="53"/>
      <c r="AF911" s="53"/>
      <c r="AG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  <c r="AG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  <c r="AG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  <c r="AD914" s="53"/>
      <c r="AE914" s="53"/>
      <c r="AF914" s="53"/>
      <c r="AG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  <c r="AD915" s="53"/>
      <c r="AE915" s="53"/>
      <c r="AF915" s="53"/>
      <c r="AG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  <c r="AD916" s="53"/>
      <c r="AE916" s="53"/>
      <c r="AF916" s="53"/>
      <c r="AG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  <c r="AG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  <c r="AG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  <c r="AD919" s="53"/>
      <c r="AE919" s="53"/>
      <c r="AF919" s="53"/>
      <c r="AG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  <c r="AD920" s="53"/>
      <c r="AE920" s="53"/>
      <c r="AF920" s="53"/>
      <c r="AG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  <c r="AG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  <c r="AG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  <c r="AG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  <c r="AG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  <c r="AD925" s="53"/>
      <c r="AE925" s="53"/>
      <c r="AF925" s="53"/>
      <c r="AG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  <c r="AD926" s="53"/>
      <c r="AE926" s="53"/>
      <c r="AF926" s="53"/>
      <c r="AG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  <c r="AG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  <c r="AD928" s="53"/>
      <c r="AE928" s="53"/>
      <c r="AF928" s="53"/>
      <c r="AG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  <c r="AG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  <c r="AD930" s="53"/>
      <c r="AE930" s="53"/>
      <c r="AF930" s="53"/>
      <c r="AG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  <c r="AD931" s="53"/>
      <c r="AE931" s="53"/>
      <c r="AF931" s="53"/>
      <c r="AG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  <c r="AG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  <c r="AD933" s="53"/>
      <c r="AE933" s="53"/>
      <c r="AF933" s="53"/>
      <c r="AG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  <c r="AD934" s="53"/>
      <c r="AE934" s="53"/>
      <c r="AF934" s="53"/>
      <c r="AG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  <c r="AG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  <c r="AG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  <c r="AG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  <c r="AG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  <c r="AG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  <c r="AG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  <c r="AG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  <c r="AG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  <c r="AD943" s="53"/>
      <c r="AE943" s="53"/>
      <c r="AF943" s="53"/>
      <c r="AG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  <c r="AD944" s="53"/>
      <c r="AE944" s="53"/>
      <c r="AF944" s="53"/>
      <c r="AG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  <c r="AD945" s="53"/>
      <c r="AE945" s="53"/>
      <c r="AF945" s="53"/>
      <c r="AG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  <c r="AD946" s="53"/>
      <c r="AE946" s="53"/>
      <c r="AF946" s="53"/>
      <c r="AG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  <c r="AD947" s="53"/>
      <c r="AE947" s="53"/>
      <c r="AF947" s="53"/>
      <c r="AG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  <c r="AD948" s="53"/>
      <c r="AE948" s="53"/>
      <c r="AF948" s="53"/>
      <c r="AG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  <c r="AD949" s="53"/>
      <c r="AE949" s="53"/>
      <c r="AF949" s="53"/>
      <c r="AG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  <c r="AD950" s="53"/>
      <c r="AE950" s="53"/>
      <c r="AF950" s="53"/>
      <c r="AG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  <c r="AD951" s="53"/>
      <c r="AE951" s="53"/>
      <c r="AF951" s="53"/>
      <c r="AG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  <c r="AD952" s="53"/>
      <c r="AE952" s="53"/>
      <c r="AF952" s="53"/>
      <c r="AG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  <c r="AD953" s="53"/>
      <c r="AE953" s="53"/>
      <c r="AF953" s="53"/>
      <c r="AG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  <c r="AD954" s="53"/>
      <c r="AE954" s="53"/>
      <c r="AF954" s="53"/>
      <c r="AG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  <c r="AD955" s="53"/>
      <c r="AE955" s="53"/>
      <c r="AF955" s="53"/>
      <c r="AG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  <c r="AD956" s="53"/>
      <c r="AE956" s="53"/>
      <c r="AF956" s="53"/>
      <c r="AG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  <c r="AD957" s="53"/>
      <c r="AE957" s="53"/>
      <c r="AF957" s="53"/>
      <c r="AG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  <c r="AD958" s="53"/>
      <c r="AE958" s="53"/>
      <c r="AF958" s="53"/>
      <c r="AG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  <c r="AD959" s="53"/>
      <c r="AE959" s="53"/>
      <c r="AF959" s="53"/>
      <c r="AG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  <c r="AD960" s="53"/>
      <c r="AE960" s="53"/>
      <c r="AF960" s="53"/>
      <c r="AG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  <c r="AD961" s="53"/>
      <c r="AE961" s="53"/>
      <c r="AF961" s="53"/>
      <c r="AG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  <c r="AC962" s="53"/>
      <c r="AD962" s="53"/>
      <c r="AE962" s="53"/>
      <c r="AF962" s="53"/>
      <c r="AG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  <c r="AD963" s="53"/>
      <c r="AE963" s="53"/>
      <c r="AF963" s="53"/>
      <c r="AG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  <c r="AD964" s="53"/>
      <c r="AE964" s="53"/>
      <c r="AF964" s="53"/>
      <c r="AG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  <c r="AD965" s="53"/>
      <c r="AE965" s="53"/>
      <c r="AF965" s="53"/>
      <c r="AG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  <c r="AD966" s="53"/>
      <c r="AE966" s="53"/>
      <c r="AF966" s="53"/>
      <c r="AG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  <c r="AD967" s="53"/>
      <c r="AE967" s="53"/>
      <c r="AF967" s="53"/>
      <c r="AG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  <c r="AD968" s="53"/>
      <c r="AE968" s="53"/>
      <c r="AF968" s="53"/>
      <c r="AG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  <c r="AD969" s="53"/>
      <c r="AE969" s="53"/>
      <c r="AF969" s="53"/>
      <c r="AG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  <c r="AD970" s="53"/>
      <c r="AE970" s="53"/>
      <c r="AF970" s="53"/>
      <c r="AG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/>
      <c r="AD971" s="53"/>
      <c r="AE971" s="53"/>
      <c r="AF971" s="53"/>
      <c r="AG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  <c r="AD972" s="53"/>
      <c r="AE972" s="53"/>
      <c r="AF972" s="53"/>
      <c r="AG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  <c r="AD973" s="53"/>
      <c r="AE973" s="53"/>
      <c r="AF973" s="53"/>
      <c r="AG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  <c r="AD974" s="53"/>
      <c r="AE974" s="53"/>
      <c r="AF974" s="53"/>
      <c r="AG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  <c r="AD975" s="53"/>
      <c r="AE975" s="53"/>
      <c r="AF975" s="53"/>
      <c r="AG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  <c r="AD976" s="53"/>
      <c r="AE976" s="53"/>
      <c r="AF976" s="53"/>
      <c r="AG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  <c r="AD977" s="53"/>
      <c r="AE977" s="53"/>
      <c r="AF977" s="53"/>
      <c r="AG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  <c r="AD978" s="53"/>
      <c r="AE978" s="53"/>
      <c r="AF978" s="53"/>
      <c r="AG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  <c r="AD979" s="53"/>
      <c r="AE979" s="53"/>
      <c r="AF979" s="53"/>
      <c r="AG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  <c r="AD980" s="53"/>
      <c r="AE980" s="53"/>
      <c r="AF980" s="53"/>
      <c r="AG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  <c r="AD981" s="53"/>
      <c r="AE981" s="53"/>
      <c r="AF981" s="53"/>
      <c r="AG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  <c r="AD982" s="53"/>
      <c r="AE982" s="53"/>
      <c r="AF982" s="53"/>
      <c r="AG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  <c r="AD983" s="53"/>
      <c r="AE983" s="53"/>
      <c r="AF983" s="53"/>
      <c r="AG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  <c r="AD984" s="53"/>
      <c r="AE984" s="53"/>
      <c r="AF984" s="53"/>
      <c r="AG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  <c r="AD985" s="53"/>
      <c r="AE985" s="53"/>
      <c r="AF985" s="53"/>
      <c r="AG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  <c r="AD986" s="53"/>
      <c r="AE986" s="53"/>
      <c r="AF986" s="53"/>
      <c r="AG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  <c r="AD987" s="53"/>
      <c r="AE987" s="53"/>
      <c r="AF987" s="53"/>
      <c r="AG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  <c r="AD988" s="53"/>
      <c r="AE988" s="53"/>
      <c r="AF988" s="53"/>
      <c r="AG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  <c r="AA989" s="53"/>
      <c r="AB989" s="53"/>
      <c r="AC989" s="53"/>
      <c r="AD989" s="53"/>
      <c r="AE989" s="53"/>
      <c r="AF989" s="53"/>
      <c r="AG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  <c r="AD990" s="53"/>
      <c r="AE990" s="53"/>
      <c r="AF990" s="53"/>
      <c r="AG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  <c r="AD991" s="53"/>
      <c r="AE991" s="53"/>
      <c r="AF991" s="53"/>
      <c r="AG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  <c r="AD992" s="53"/>
      <c r="AE992" s="53"/>
      <c r="AF992" s="53"/>
      <c r="AG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  <c r="AD993" s="53"/>
      <c r="AE993" s="53"/>
      <c r="AF993" s="53"/>
      <c r="AG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  <c r="AD994" s="53"/>
      <c r="AE994" s="53"/>
      <c r="AF994" s="53"/>
      <c r="AG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  <c r="AA995" s="53"/>
      <c r="AB995" s="53"/>
      <c r="AC995" s="53"/>
      <c r="AD995" s="53"/>
      <c r="AE995" s="53"/>
      <c r="AF995" s="53"/>
      <c r="AG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  <c r="AD996" s="53"/>
      <c r="AE996" s="53"/>
      <c r="AF996" s="53"/>
      <c r="AG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  <c r="AD997" s="53"/>
      <c r="AE997" s="53"/>
      <c r="AF997" s="53"/>
      <c r="AG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  <c r="AD998" s="53"/>
      <c r="AE998" s="53"/>
      <c r="AF998" s="53"/>
      <c r="AG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  <c r="AD999" s="53"/>
      <c r="AE999" s="53"/>
      <c r="AF999" s="53"/>
      <c r="AG999" s="53"/>
    </row>
    <row r="1000" ht="15.7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  <c r="AD1000" s="53"/>
      <c r="AE1000" s="53"/>
      <c r="AF1000" s="53"/>
      <c r="AG1000" s="53"/>
    </row>
    <row r="1001" ht="15.75" customHeight="1">
      <c r="A1001" s="53"/>
      <c r="B1001" s="53"/>
      <c r="C1001" s="53"/>
      <c r="D1001" s="53"/>
      <c r="E1001" s="53"/>
      <c r="F1001" s="53"/>
      <c r="G1001" s="53"/>
      <c r="H1001" s="53"/>
      <c r="I1001" s="53"/>
      <c r="J1001" s="53"/>
      <c r="K1001" s="53"/>
      <c r="L1001" s="53"/>
      <c r="M1001" s="53"/>
      <c r="N1001" s="53"/>
      <c r="O1001" s="53"/>
      <c r="P1001" s="53"/>
      <c r="Q1001" s="53"/>
      <c r="R1001" s="53"/>
      <c r="S1001" s="53"/>
      <c r="T1001" s="53"/>
      <c r="U1001" s="53"/>
      <c r="V1001" s="53"/>
      <c r="W1001" s="53"/>
      <c r="X1001" s="53"/>
      <c r="Y1001" s="53"/>
      <c r="Z1001" s="53"/>
      <c r="AA1001" s="53"/>
      <c r="AB1001" s="53"/>
      <c r="AC1001" s="53"/>
      <c r="AD1001" s="53"/>
      <c r="AE1001" s="53"/>
      <c r="AF1001" s="53"/>
      <c r="AG1001" s="53"/>
    </row>
    <row r="1002" ht="15.75" customHeight="1">
      <c r="A1002" s="53"/>
      <c r="B1002" s="53"/>
      <c r="C1002" s="53"/>
      <c r="D1002" s="53"/>
      <c r="E1002" s="53"/>
      <c r="F1002" s="53"/>
      <c r="G1002" s="53"/>
      <c r="H1002" s="53"/>
      <c r="I1002" s="53"/>
      <c r="J1002" s="53"/>
      <c r="K1002" s="53"/>
      <c r="L1002" s="53"/>
      <c r="M1002" s="53"/>
      <c r="N1002" s="53"/>
      <c r="O1002" s="53"/>
      <c r="P1002" s="53"/>
      <c r="Q1002" s="53"/>
      <c r="R1002" s="53"/>
      <c r="S1002" s="53"/>
      <c r="T1002" s="53"/>
      <c r="U1002" s="53"/>
      <c r="V1002" s="53"/>
      <c r="W1002" s="53"/>
      <c r="X1002" s="53"/>
      <c r="Y1002" s="53"/>
      <c r="Z1002" s="53"/>
      <c r="AA1002" s="53"/>
      <c r="AB1002" s="53"/>
      <c r="AC1002" s="53"/>
      <c r="AD1002" s="53"/>
      <c r="AE1002" s="53"/>
      <c r="AF1002" s="53"/>
      <c r="AG1002" s="53"/>
    </row>
    <row r="1003" ht="15.75" customHeight="1">
      <c r="A1003" s="53"/>
      <c r="B1003" s="53"/>
      <c r="C1003" s="53"/>
      <c r="D1003" s="53"/>
      <c r="E1003" s="53"/>
      <c r="F1003" s="53"/>
      <c r="G1003" s="53"/>
      <c r="H1003" s="53"/>
      <c r="I1003" s="53"/>
      <c r="J1003" s="53"/>
      <c r="K1003" s="53"/>
      <c r="L1003" s="53"/>
      <c r="M1003" s="53"/>
      <c r="N1003" s="53"/>
      <c r="O1003" s="53"/>
      <c r="P1003" s="53"/>
      <c r="Q1003" s="53"/>
      <c r="R1003" s="53"/>
      <c r="S1003" s="53"/>
      <c r="T1003" s="53"/>
      <c r="U1003" s="53"/>
      <c r="V1003" s="53"/>
      <c r="W1003" s="53"/>
      <c r="X1003" s="53"/>
      <c r="Y1003" s="53"/>
      <c r="Z1003" s="53"/>
      <c r="AA1003" s="53"/>
      <c r="AB1003" s="53"/>
      <c r="AC1003" s="53"/>
      <c r="AD1003" s="53"/>
      <c r="AE1003" s="53"/>
      <c r="AF1003" s="53"/>
      <c r="AG1003" s="53"/>
    </row>
    <row r="1004" ht="15.75" customHeight="1">
      <c r="A1004" s="53"/>
      <c r="B1004" s="53"/>
      <c r="C1004" s="53"/>
      <c r="D1004" s="53"/>
      <c r="E1004" s="53"/>
      <c r="F1004" s="53"/>
      <c r="G1004" s="53"/>
      <c r="H1004" s="53"/>
      <c r="I1004" s="53"/>
      <c r="J1004" s="53"/>
      <c r="K1004" s="53"/>
      <c r="L1004" s="53"/>
      <c r="M1004" s="53"/>
      <c r="N1004" s="53"/>
      <c r="O1004" s="53"/>
      <c r="P1004" s="53"/>
      <c r="Q1004" s="53"/>
      <c r="R1004" s="53"/>
      <c r="S1004" s="53"/>
      <c r="T1004" s="53"/>
      <c r="U1004" s="53"/>
      <c r="V1004" s="53"/>
      <c r="W1004" s="53"/>
      <c r="X1004" s="53"/>
      <c r="Y1004" s="53"/>
      <c r="Z1004" s="53"/>
      <c r="AA1004" s="53"/>
      <c r="AB1004" s="53"/>
      <c r="AC1004" s="53"/>
      <c r="AD1004" s="53"/>
      <c r="AE1004" s="53"/>
      <c r="AF1004" s="53"/>
      <c r="AG1004" s="53"/>
    </row>
    <row r="1005" ht="15.75" customHeight="1">
      <c r="A1005" s="53"/>
      <c r="B1005" s="53"/>
      <c r="C1005" s="53"/>
      <c r="D1005" s="53"/>
      <c r="E1005" s="53"/>
      <c r="F1005" s="53"/>
      <c r="G1005" s="53"/>
      <c r="H1005" s="53"/>
      <c r="I1005" s="53"/>
      <c r="J1005" s="53"/>
      <c r="K1005" s="53"/>
      <c r="L1005" s="53"/>
      <c r="M1005" s="53"/>
      <c r="N1005" s="53"/>
      <c r="O1005" s="53"/>
      <c r="P1005" s="53"/>
      <c r="Q1005" s="53"/>
      <c r="R1005" s="53"/>
      <c r="S1005" s="53"/>
      <c r="T1005" s="53"/>
      <c r="U1005" s="53"/>
      <c r="V1005" s="53"/>
      <c r="W1005" s="53"/>
      <c r="X1005" s="53"/>
      <c r="Y1005" s="53"/>
      <c r="Z1005" s="53"/>
      <c r="AA1005" s="53"/>
      <c r="AB1005" s="53"/>
      <c r="AC1005" s="53"/>
      <c r="AD1005" s="53"/>
      <c r="AE1005" s="53"/>
      <c r="AF1005" s="53"/>
      <c r="AG1005" s="53"/>
    </row>
    <row r="1006" ht="15.75" customHeight="1">
      <c r="A1006" s="53"/>
      <c r="B1006" s="53"/>
      <c r="C1006" s="53"/>
      <c r="D1006" s="53"/>
      <c r="E1006" s="53"/>
      <c r="F1006" s="53"/>
      <c r="G1006" s="53"/>
      <c r="H1006" s="53"/>
      <c r="I1006" s="53"/>
      <c r="J1006" s="53"/>
      <c r="K1006" s="53"/>
      <c r="L1006" s="53"/>
      <c r="M1006" s="53"/>
      <c r="N1006" s="53"/>
      <c r="O1006" s="53"/>
      <c r="P1006" s="53"/>
      <c r="Q1006" s="53"/>
      <c r="R1006" s="53"/>
      <c r="S1006" s="53"/>
      <c r="T1006" s="53"/>
      <c r="U1006" s="53"/>
      <c r="V1006" s="53"/>
      <c r="W1006" s="53"/>
      <c r="X1006" s="53"/>
      <c r="Y1006" s="53"/>
      <c r="Z1006" s="53"/>
      <c r="AA1006" s="53"/>
      <c r="AB1006" s="53"/>
      <c r="AC1006" s="53"/>
      <c r="AD1006" s="53"/>
      <c r="AE1006" s="53"/>
      <c r="AF1006" s="53"/>
      <c r="AG1006" s="53"/>
    </row>
    <row r="1007" ht="15.75" customHeight="1">
      <c r="A1007" s="53"/>
      <c r="B1007" s="53"/>
      <c r="C1007" s="53"/>
      <c r="D1007" s="53"/>
      <c r="E1007" s="53"/>
      <c r="F1007" s="53"/>
      <c r="G1007" s="53"/>
      <c r="H1007" s="53"/>
      <c r="I1007" s="53"/>
      <c r="J1007" s="53"/>
      <c r="K1007" s="53"/>
      <c r="L1007" s="53"/>
      <c r="M1007" s="53"/>
      <c r="N1007" s="53"/>
      <c r="O1007" s="53"/>
      <c r="P1007" s="53"/>
      <c r="Q1007" s="53"/>
      <c r="R1007" s="53"/>
      <c r="S1007" s="53"/>
      <c r="T1007" s="53"/>
      <c r="U1007" s="53"/>
      <c r="V1007" s="53"/>
      <c r="W1007" s="53"/>
      <c r="X1007" s="53"/>
      <c r="Y1007" s="53"/>
      <c r="Z1007" s="53"/>
      <c r="AA1007" s="53"/>
      <c r="AB1007" s="53"/>
      <c r="AC1007" s="53"/>
      <c r="AD1007" s="53"/>
      <c r="AE1007" s="53"/>
      <c r="AF1007" s="53"/>
      <c r="AG1007" s="53"/>
    </row>
    <row r="1008" ht="15.75" customHeight="1">
      <c r="A1008" s="53"/>
      <c r="B1008" s="53"/>
      <c r="C1008" s="53"/>
      <c r="D1008" s="53"/>
      <c r="E1008" s="53"/>
      <c r="F1008" s="53"/>
      <c r="G1008" s="53"/>
      <c r="H1008" s="53"/>
      <c r="I1008" s="53"/>
      <c r="J1008" s="53"/>
      <c r="K1008" s="53"/>
      <c r="L1008" s="53"/>
      <c r="M1008" s="53"/>
      <c r="N1008" s="53"/>
      <c r="O1008" s="53"/>
      <c r="P1008" s="53"/>
      <c r="Q1008" s="53"/>
      <c r="R1008" s="53"/>
      <c r="S1008" s="53"/>
      <c r="T1008" s="53"/>
      <c r="U1008" s="53"/>
      <c r="V1008" s="53"/>
      <c r="W1008" s="53"/>
      <c r="X1008" s="53"/>
      <c r="Y1008" s="53"/>
      <c r="Z1008" s="53"/>
      <c r="AA1008" s="53"/>
      <c r="AB1008" s="53"/>
      <c r="AC1008" s="53"/>
      <c r="AD1008" s="53"/>
      <c r="AE1008" s="53"/>
      <c r="AF1008" s="53"/>
      <c r="AG1008" s="53"/>
    </row>
    <row r="1009" ht="15.75" customHeight="1">
      <c r="A1009" s="53"/>
      <c r="B1009" s="53"/>
      <c r="C1009" s="53"/>
      <c r="D1009" s="53"/>
      <c r="E1009" s="53"/>
      <c r="F1009" s="53"/>
      <c r="G1009" s="53"/>
      <c r="H1009" s="53"/>
      <c r="I1009" s="53"/>
      <c r="J1009" s="53"/>
      <c r="K1009" s="53"/>
      <c r="L1009" s="53"/>
      <c r="M1009" s="53"/>
      <c r="N1009" s="53"/>
      <c r="O1009" s="53"/>
      <c r="P1009" s="53"/>
      <c r="Q1009" s="53"/>
      <c r="R1009" s="53"/>
      <c r="S1009" s="53"/>
      <c r="T1009" s="53"/>
      <c r="U1009" s="53"/>
      <c r="V1009" s="53"/>
      <c r="W1009" s="53"/>
      <c r="X1009" s="53"/>
      <c r="Y1009" s="53"/>
      <c r="Z1009" s="53"/>
      <c r="AA1009" s="53"/>
      <c r="AB1009" s="53"/>
      <c r="AC1009" s="53"/>
      <c r="AD1009" s="53"/>
      <c r="AE1009" s="53"/>
      <c r="AF1009" s="53"/>
      <c r="AG1009" s="53"/>
    </row>
    <row r="1010" ht="15.75" customHeight="1">
      <c r="A1010" s="53"/>
      <c r="B1010" s="53"/>
      <c r="C1010" s="53"/>
      <c r="D1010" s="53"/>
      <c r="E1010" s="53"/>
      <c r="F1010" s="53"/>
      <c r="G1010" s="53"/>
      <c r="H1010" s="53"/>
      <c r="I1010" s="53"/>
      <c r="J1010" s="53"/>
      <c r="K1010" s="53"/>
      <c r="L1010" s="53"/>
      <c r="M1010" s="53"/>
      <c r="N1010" s="53"/>
      <c r="O1010" s="53"/>
      <c r="P1010" s="53"/>
      <c r="Q1010" s="53"/>
      <c r="R1010" s="53"/>
      <c r="S1010" s="53"/>
      <c r="T1010" s="53"/>
      <c r="U1010" s="53"/>
      <c r="V1010" s="53"/>
      <c r="W1010" s="53"/>
      <c r="X1010" s="53"/>
      <c r="Y1010" s="53"/>
      <c r="Z1010" s="53"/>
      <c r="AA1010" s="53"/>
      <c r="AB1010" s="53"/>
      <c r="AC1010" s="53"/>
      <c r="AD1010" s="53"/>
      <c r="AE1010" s="53"/>
      <c r="AF1010" s="53"/>
      <c r="AG1010" s="53"/>
    </row>
    <row r="1011" ht="15.75" customHeight="1">
      <c r="A1011" s="53"/>
      <c r="B1011" s="53"/>
      <c r="C1011" s="53"/>
      <c r="D1011" s="53"/>
      <c r="E1011" s="53"/>
      <c r="F1011" s="53"/>
      <c r="G1011" s="53"/>
      <c r="H1011" s="53"/>
      <c r="I1011" s="53"/>
      <c r="J1011" s="53"/>
      <c r="K1011" s="53"/>
      <c r="L1011" s="53"/>
      <c r="M1011" s="53"/>
      <c r="N1011" s="53"/>
      <c r="O1011" s="53"/>
      <c r="P1011" s="53"/>
      <c r="Q1011" s="53"/>
      <c r="R1011" s="53"/>
      <c r="S1011" s="53"/>
      <c r="T1011" s="53"/>
      <c r="U1011" s="53"/>
      <c r="V1011" s="53"/>
      <c r="W1011" s="53"/>
      <c r="X1011" s="53"/>
      <c r="Y1011" s="53"/>
      <c r="Z1011" s="53"/>
      <c r="AA1011" s="53"/>
      <c r="AB1011" s="53"/>
      <c r="AC1011" s="53"/>
      <c r="AD1011" s="53"/>
      <c r="AE1011" s="53"/>
      <c r="AF1011" s="53"/>
      <c r="AG1011" s="53"/>
    </row>
    <row r="1012" ht="15.75" customHeight="1">
      <c r="A1012" s="53"/>
      <c r="B1012" s="53"/>
      <c r="C1012" s="53"/>
      <c r="D1012" s="53"/>
      <c r="E1012" s="53"/>
      <c r="F1012" s="53"/>
      <c r="G1012" s="53"/>
      <c r="H1012" s="53"/>
      <c r="I1012" s="53"/>
      <c r="J1012" s="53"/>
      <c r="K1012" s="53"/>
      <c r="L1012" s="53"/>
      <c r="M1012" s="53"/>
      <c r="N1012" s="53"/>
      <c r="O1012" s="53"/>
      <c r="P1012" s="53"/>
      <c r="Q1012" s="53"/>
      <c r="R1012" s="53"/>
      <c r="S1012" s="53"/>
      <c r="T1012" s="53"/>
      <c r="U1012" s="53"/>
      <c r="V1012" s="53"/>
      <c r="W1012" s="53"/>
      <c r="X1012" s="53"/>
      <c r="Y1012" s="53"/>
      <c r="Z1012" s="53"/>
      <c r="AA1012" s="53"/>
      <c r="AB1012" s="53"/>
      <c r="AC1012" s="53"/>
      <c r="AD1012" s="53"/>
      <c r="AE1012" s="53"/>
      <c r="AF1012" s="53"/>
      <c r="AG1012" s="53"/>
    </row>
    <row r="1013" ht="15.75" customHeight="1">
      <c r="A1013" s="53"/>
      <c r="B1013" s="53"/>
      <c r="C1013" s="53"/>
      <c r="D1013" s="53"/>
      <c r="E1013" s="53"/>
      <c r="F1013" s="53"/>
      <c r="G1013" s="53"/>
      <c r="H1013" s="53"/>
      <c r="I1013" s="53"/>
      <c r="J1013" s="53"/>
      <c r="K1013" s="53"/>
      <c r="L1013" s="53"/>
      <c r="M1013" s="53"/>
      <c r="N1013" s="53"/>
      <c r="O1013" s="53"/>
      <c r="P1013" s="53"/>
      <c r="Q1013" s="53"/>
      <c r="R1013" s="53"/>
      <c r="S1013" s="53"/>
      <c r="T1013" s="53"/>
      <c r="U1013" s="53"/>
      <c r="V1013" s="53"/>
      <c r="W1013" s="53"/>
      <c r="X1013" s="53"/>
      <c r="Y1013" s="53"/>
      <c r="Z1013" s="53"/>
      <c r="AA1013" s="53"/>
      <c r="AB1013" s="53"/>
      <c r="AC1013" s="53"/>
      <c r="AD1013" s="53"/>
      <c r="AE1013" s="53"/>
      <c r="AF1013" s="53"/>
      <c r="AG1013" s="53"/>
    </row>
    <row r="1014" ht="15.75" customHeight="1">
      <c r="A1014" s="53"/>
      <c r="B1014" s="53"/>
      <c r="C1014" s="53"/>
      <c r="D1014" s="53"/>
      <c r="E1014" s="53"/>
      <c r="F1014" s="53"/>
      <c r="G1014" s="53"/>
      <c r="H1014" s="53"/>
      <c r="I1014" s="53"/>
      <c r="J1014" s="53"/>
      <c r="K1014" s="53"/>
      <c r="L1014" s="53"/>
      <c r="M1014" s="53"/>
      <c r="N1014" s="53"/>
      <c r="O1014" s="53"/>
      <c r="P1014" s="53"/>
      <c r="Q1014" s="53"/>
      <c r="R1014" s="53"/>
      <c r="S1014" s="53"/>
      <c r="T1014" s="53"/>
      <c r="U1014" s="53"/>
      <c r="V1014" s="53"/>
      <c r="W1014" s="53"/>
      <c r="X1014" s="53"/>
      <c r="Y1014" s="53"/>
      <c r="Z1014" s="53"/>
      <c r="AA1014" s="53"/>
      <c r="AB1014" s="53"/>
      <c r="AC1014" s="53"/>
      <c r="AD1014" s="53"/>
      <c r="AE1014" s="53"/>
      <c r="AF1014" s="53"/>
      <c r="AG1014" s="53"/>
    </row>
    <row r="1015" ht="15.75" customHeight="1">
      <c r="A1015" s="53"/>
      <c r="B1015" s="53"/>
      <c r="C1015" s="53"/>
      <c r="D1015" s="53"/>
      <c r="E1015" s="53"/>
      <c r="F1015" s="53"/>
      <c r="G1015" s="53"/>
      <c r="H1015" s="53"/>
      <c r="I1015" s="53"/>
      <c r="J1015" s="53"/>
      <c r="K1015" s="53"/>
      <c r="L1015" s="53"/>
      <c r="M1015" s="53"/>
      <c r="N1015" s="53"/>
      <c r="O1015" s="53"/>
      <c r="P1015" s="53"/>
      <c r="Q1015" s="53"/>
      <c r="R1015" s="53"/>
      <c r="S1015" s="53"/>
      <c r="T1015" s="53"/>
      <c r="U1015" s="53"/>
      <c r="V1015" s="53"/>
      <c r="W1015" s="53"/>
      <c r="X1015" s="53"/>
      <c r="Y1015" s="53"/>
      <c r="Z1015" s="53"/>
      <c r="AA1015" s="53"/>
      <c r="AB1015" s="53"/>
      <c r="AC1015" s="53"/>
      <c r="AD1015" s="53"/>
      <c r="AE1015" s="53"/>
      <c r="AF1015" s="53"/>
      <c r="AG1015" s="53"/>
    </row>
    <row r="1016" ht="15.75" customHeight="1">
      <c r="A1016" s="53"/>
      <c r="B1016" s="53"/>
      <c r="C1016" s="53"/>
      <c r="D1016" s="53"/>
      <c r="E1016" s="53"/>
      <c r="F1016" s="53"/>
      <c r="G1016" s="53"/>
      <c r="H1016" s="53"/>
      <c r="I1016" s="53"/>
      <c r="J1016" s="53"/>
      <c r="K1016" s="53"/>
      <c r="L1016" s="53"/>
      <c r="M1016" s="53"/>
      <c r="N1016" s="53"/>
      <c r="O1016" s="53"/>
      <c r="P1016" s="53"/>
      <c r="Q1016" s="53"/>
      <c r="R1016" s="53"/>
      <c r="S1016" s="53"/>
      <c r="T1016" s="53"/>
      <c r="U1016" s="53"/>
      <c r="V1016" s="53"/>
      <c r="W1016" s="53"/>
      <c r="X1016" s="53"/>
      <c r="Y1016" s="53"/>
      <c r="Z1016" s="53"/>
      <c r="AA1016" s="53"/>
      <c r="AB1016" s="53"/>
      <c r="AC1016" s="53"/>
      <c r="AD1016" s="53"/>
      <c r="AE1016" s="53"/>
      <c r="AF1016" s="53"/>
      <c r="AG1016" s="53"/>
    </row>
    <row r="1017" ht="15.75" customHeight="1">
      <c r="A1017" s="53"/>
      <c r="B1017" s="53"/>
      <c r="C1017" s="53"/>
      <c r="D1017" s="53"/>
      <c r="E1017" s="53"/>
      <c r="F1017" s="53"/>
      <c r="G1017" s="53"/>
      <c r="H1017" s="53"/>
      <c r="I1017" s="53"/>
      <c r="J1017" s="53"/>
      <c r="K1017" s="53"/>
      <c r="L1017" s="53"/>
      <c r="M1017" s="53"/>
      <c r="N1017" s="53"/>
      <c r="O1017" s="53"/>
      <c r="P1017" s="53"/>
      <c r="Q1017" s="53"/>
      <c r="R1017" s="53"/>
      <c r="S1017" s="53"/>
      <c r="T1017" s="53"/>
      <c r="U1017" s="53"/>
      <c r="V1017" s="53"/>
      <c r="W1017" s="53"/>
      <c r="X1017" s="53"/>
      <c r="Y1017" s="53"/>
      <c r="Z1017" s="53"/>
      <c r="AA1017" s="53"/>
      <c r="AB1017" s="53"/>
      <c r="AC1017" s="53"/>
      <c r="AD1017" s="53"/>
      <c r="AE1017" s="53"/>
      <c r="AF1017" s="53"/>
      <c r="AG1017" s="53"/>
    </row>
    <row r="1018" ht="15.75" customHeight="1">
      <c r="A1018" s="53"/>
      <c r="B1018" s="53"/>
      <c r="C1018" s="53"/>
      <c r="D1018" s="53"/>
      <c r="E1018" s="53"/>
      <c r="F1018" s="53"/>
      <c r="G1018" s="53"/>
      <c r="H1018" s="53"/>
      <c r="I1018" s="53"/>
      <c r="J1018" s="53"/>
      <c r="K1018" s="53"/>
      <c r="L1018" s="53"/>
      <c r="M1018" s="53"/>
      <c r="N1018" s="53"/>
      <c r="O1018" s="53"/>
      <c r="P1018" s="53"/>
      <c r="Q1018" s="53"/>
      <c r="R1018" s="53"/>
      <c r="S1018" s="53"/>
      <c r="T1018" s="53"/>
      <c r="U1018" s="53"/>
      <c r="V1018" s="53"/>
      <c r="W1018" s="53"/>
      <c r="X1018" s="53"/>
      <c r="Y1018" s="53"/>
      <c r="Z1018" s="53"/>
      <c r="AA1018" s="53"/>
      <c r="AB1018" s="53"/>
      <c r="AC1018" s="53"/>
      <c r="AD1018" s="53"/>
      <c r="AE1018" s="53"/>
      <c r="AF1018" s="53"/>
      <c r="AG1018" s="53"/>
    </row>
    <row r="1019" ht="15.75" customHeight="1">
      <c r="A1019" s="53"/>
      <c r="B1019" s="53"/>
      <c r="C1019" s="53"/>
      <c r="D1019" s="53"/>
      <c r="E1019" s="53"/>
      <c r="F1019" s="53"/>
      <c r="G1019" s="53"/>
      <c r="H1019" s="53"/>
      <c r="I1019" s="53"/>
      <c r="J1019" s="53"/>
      <c r="K1019" s="53"/>
      <c r="L1019" s="53"/>
      <c r="M1019" s="53"/>
      <c r="N1019" s="53"/>
      <c r="O1019" s="53"/>
      <c r="P1019" s="53"/>
      <c r="Q1019" s="53"/>
      <c r="R1019" s="53"/>
      <c r="S1019" s="53"/>
      <c r="T1019" s="53"/>
      <c r="U1019" s="53"/>
      <c r="V1019" s="53"/>
      <c r="W1019" s="53"/>
      <c r="X1019" s="53"/>
      <c r="Y1019" s="53"/>
      <c r="Z1019" s="53"/>
      <c r="AA1019" s="53"/>
      <c r="AB1019" s="53"/>
      <c r="AC1019" s="53"/>
      <c r="AD1019" s="53"/>
      <c r="AE1019" s="53"/>
      <c r="AF1019" s="53"/>
      <c r="AG1019" s="53"/>
    </row>
    <row r="1020" ht="15.75" customHeight="1">
      <c r="A1020" s="53"/>
      <c r="B1020" s="53"/>
      <c r="C1020" s="53"/>
      <c r="D1020" s="53"/>
      <c r="E1020" s="53"/>
      <c r="F1020" s="53"/>
      <c r="G1020" s="53"/>
      <c r="H1020" s="53"/>
      <c r="I1020" s="53"/>
      <c r="J1020" s="53"/>
      <c r="K1020" s="53"/>
      <c r="L1020" s="53"/>
      <c r="M1020" s="53"/>
      <c r="N1020" s="53"/>
      <c r="O1020" s="53"/>
      <c r="P1020" s="53"/>
      <c r="Q1020" s="53"/>
      <c r="R1020" s="53"/>
      <c r="S1020" s="53"/>
      <c r="T1020" s="53"/>
      <c r="U1020" s="53"/>
      <c r="V1020" s="53"/>
      <c r="W1020" s="53"/>
      <c r="X1020" s="53"/>
      <c r="Y1020" s="53"/>
      <c r="Z1020" s="53"/>
      <c r="AA1020" s="53"/>
      <c r="AB1020" s="53"/>
      <c r="AC1020" s="53"/>
      <c r="AD1020" s="53"/>
      <c r="AE1020" s="53"/>
      <c r="AF1020" s="53"/>
      <c r="AG1020" s="53"/>
    </row>
    <row r="1021" ht="15.75" customHeight="1">
      <c r="A1021" s="53"/>
      <c r="B1021" s="53"/>
      <c r="C1021" s="53"/>
      <c r="D1021" s="53"/>
      <c r="E1021" s="53"/>
      <c r="F1021" s="53"/>
      <c r="G1021" s="53"/>
      <c r="H1021" s="53"/>
      <c r="I1021" s="53"/>
      <c r="J1021" s="53"/>
      <c r="K1021" s="53"/>
      <c r="L1021" s="53"/>
      <c r="M1021" s="53"/>
      <c r="N1021" s="53"/>
      <c r="O1021" s="53"/>
      <c r="P1021" s="53"/>
      <c r="Q1021" s="53"/>
      <c r="R1021" s="53"/>
      <c r="S1021" s="53"/>
      <c r="T1021" s="53"/>
      <c r="U1021" s="53"/>
      <c r="V1021" s="53"/>
      <c r="W1021" s="53"/>
      <c r="X1021" s="53"/>
      <c r="Y1021" s="53"/>
      <c r="Z1021" s="53"/>
      <c r="AA1021" s="53"/>
      <c r="AB1021" s="53"/>
      <c r="AC1021" s="53"/>
      <c r="AD1021" s="53"/>
      <c r="AE1021" s="53"/>
      <c r="AF1021" s="53"/>
      <c r="AG1021" s="53"/>
    </row>
  </sheetData>
  <autoFilter ref="$A$87:$B$94">
    <sortState ref="A87:B94">
      <sortCondition descending="1" ref="B87:B94"/>
    </sortState>
  </autoFilter>
  <conditionalFormatting sqref="AG13:AI14">
    <cfRule type="cellIs" dxfId="0" priority="1" stopIfTrue="1" operator="equal">
      <formula>19</formula>
    </cfRule>
  </conditionalFormatting>
  <conditionalFormatting sqref="AG13:AI14">
    <cfRule type="cellIs" dxfId="1" priority="2" stopIfTrue="1" operator="equal">
      <formula>19</formula>
    </cfRule>
  </conditionalFormatting>
  <conditionalFormatting sqref="AG13:AI14">
    <cfRule type="cellIs" dxfId="1" priority="3" stopIfTrue="1" operator="equal">
      <formula>$AH$33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80" t="s">
        <v>92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81" t="s">
        <v>4</v>
      </c>
    </row>
    <row r="2">
      <c r="A2" s="80" t="str">
        <f>FANTAGIRO!$A$14</f>
        <v>SARZI</v>
      </c>
      <c r="B2" s="2">
        <f>FANTAGIRO!B24</f>
        <v>51</v>
      </c>
      <c r="C2" s="2">
        <f>FANTAGIRO!C24</f>
        <v>61</v>
      </c>
      <c r="D2" s="2">
        <f>FANTAGIRO!D24</f>
        <v>75</v>
      </c>
      <c r="E2" s="2">
        <f>FANTAGIRO!E24</f>
        <v>80</v>
      </c>
      <c r="F2" s="2">
        <f>FANTAGIRO!F24</f>
        <v>90</v>
      </c>
      <c r="G2" s="2">
        <f>FANTAGIRO!G24</f>
        <v>96</v>
      </c>
      <c r="H2" s="2">
        <f>FANTAGIRO!H24</f>
        <v>111</v>
      </c>
      <c r="I2" s="2">
        <f>FANTAGIRO!I24</f>
        <v>153</v>
      </c>
      <c r="J2" s="2">
        <f>FANTAGIRO!J24</f>
        <v>219</v>
      </c>
      <c r="K2" s="2">
        <f>FANTAGIRO!K24</f>
        <v>249</v>
      </c>
      <c r="L2" s="2">
        <f>FANTAGIRO!L24</f>
        <v>239</v>
      </c>
      <c r="M2" s="2">
        <f>FANTAGIRO!M24</f>
        <v>250</v>
      </c>
      <c r="N2" s="2">
        <f>FANTAGIRO!N24</f>
        <v>271</v>
      </c>
      <c r="O2" s="2">
        <f>FANTAGIRO!O24</f>
        <v>278</v>
      </c>
      <c r="P2" s="2">
        <f>FANTAGIRO!P24</f>
        <v>306</v>
      </c>
      <c r="Q2" s="2">
        <f>FANTAGIRO!Q24</f>
        <v>353</v>
      </c>
      <c r="R2" s="2">
        <f>FANTAGIRO!R24</f>
        <v>368</v>
      </c>
      <c r="S2" s="2">
        <f>FANTAGIRO!S24</f>
        <v>394</v>
      </c>
      <c r="T2" s="2">
        <f>FANTAGIRO!T24</f>
        <v>437</v>
      </c>
      <c r="U2" s="2">
        <f>FANTAGIRO!U24</f>
        <v>481</v>
      </c>
      <c r="V2" s="2">
        <f>FANTAGIRO!V24</f>
        <v>489</v>
      </c>
      <c r="W2" s="2">
        <f>FANTAGIRO!X24</f>
        <v>569</v>
      </c>
    </row>
    <row r="3">
      <c r="A3" s="80" t="str">
        <f>FANTAGIRO!A38</f>
        <v>KALLE</v>
      </c>
      <c r="B3" s="2">
        <f>FANTAGIRO!B48</f>
        <v>3</v>
      </c>
      <c r="C3" s="2">
        <f>FANTAGIRO!C48</f>
        <v>19</v>
      </c>
      <c r="D3" s="2">
        <f>FANTAGIRO!D48</f>
        <v>45</v>
      </c>
      <c r="E3" s="2">
        <f>FANTAGIRO!E48</f>
        <v>70</v>
      </c>
      <c r="F3" s="2">
        <f>FANTAGIRO!F48</f>
        <v>91</v>
      </c>
      <c r="G3" s="2">
        <f>FANTAGIRO!G48</f>
        <v>117</v>
      </c>
      <c r="H3" s="2">
        <f>FANTAGIRO!H48</f>
        <v>124</v>
      </c>
      <c r="I3" s="2">
        <f>FANTAGIRO!I48</f>
        <v>124</v>
      </c>
      <c r="J3" s="2">
        <f>FANTAGIRO!J48</f>
        <v>134</v>
      </c>
      <c r="K3" s="2">
        <f>FANTAGIRO!K48</f>
        <v>159</v>
      </c>
      <c r="L3" s="2">
        <f>FANTAGIRO!L48</f>
        <v>206</v>
      </c>
      <c r="M3" s="2">
        <f>FANTAGIRO!M48</f>
        <v>213</v>
      </c>
      <c r="N3" s="2">
        <f>FANTAGIRO!N48</f>
        <v>238</v>
      </c>
      <c r="O3" s="2">
        <f>FANTAGIRO!O48</f>
        <v>242</v>
      </c>
      <c r="P3" s="2">
        <f>FANTAGIRO!P48</f>
        <v>246</v>
      </c>
      <c r="Q3" s="2">
        <f>FANTAGIRO!Q48</f>
        <v>284</v>
      </c>
      <c r="R3" s="2">
        <f>FANTAGIRO!R48</f>
        <v>316</v>
      </c>
      <c r="S3" s="2">
        <f>FANTAGIRO!S48</f>
        <v>337</v>
      </c>
      <c r="T3" s="2">
        <f>FANTAGIRO!T48</f>
        <v>354</v>
      </c>
      <c r="U3" s="2">
        <f>FANTAGIRO!U48</f>
        <v>376</v>
      </c>
      <c r="V3" s="2">
        <f>FANTAGIRO!V48</f>
        <v>416</v>
      </c>
      <c r="W3" s="2">
        <f>FANTAGIRO!X48</f>
        <v>476</v>
      </c>
    </row>
    <row r="4">
      <c r="A4" s="80" t="str">
        <f>FANTAGIRO!A2</f>
        <v>LOMBO</v>
      </c>
      <c r="B4" s="2">
        <f>FANTAGIRO!B12</f>
        <v>27</v>
      </c>
      <c r="C4" s="2">
        <f>FANTAGIRO!C12</f>
        <v>89</v>
      </c>
      <c r="D4" s="2">
        <f>FANTAGIRO!D12</f>
        <v>122</v>
      </c>
      <c r="E4" s="2">
        <f>FANTAGIRO!E12</f>
        <v>141</v>
      </c>
      <c r="F4" s="2">
        <f>FANTAGIRO!F12</f>
        <v>196</v>
      </c>
      <c r="G4" s="2">
        <f>FANTAGIRO!G12</f>
        <v>255</v>
      </c>
      <c r="H4" s="2">
        <f>FANTAGIRO!H12</f>
        <v>279</v>
      </c>
      <c r="I4" s="2">
        <f>FANTAGIRO!I12</f>
        <v>292</v>
      </c>
      <c r="J4" s="2">
        <f>FANTAGIRO!J12</f>
        <v>319</v>
      </c>
      <c r="K4" s="2">
        <f>FANTAGIRO!K12</f>
        <v>328</v>
      </c>
      <c r="L4" s="2">
        <f>FANTAGIRO!L12</f>
        <v>359</v>
      </c>
      <c r="M4" s="2">
        <f>FANTAGIRO!M12</f>
        <v>359</v>
      </c>
      <c r="N4" s="2">
        <f>FANTAGIRO!N12</f>
        <v>388</v>
      </c>
      <c r="O4" s="2">
        <f>FANTAGIRO!O12</f>
        <v>396</v>
      </c>
      <c r="P4" s="2">
        <f>FANTAGIRO!P12</f>
        <v>408</v>
      </c>
      <c r="Q4" s="2">
        <f>FANTAGIRO!Q12</f>
        <v>449</v>
      </c>
      <c r="R4" s="2">
        <f>FANTAGIRO!R12</f>
        <v>516</v>
      </c>
      <c r="S4" s="2">
        <f>FANTAGIRO!S12</f>
        <v>533</v>
      </c>
      <c r="T4" s="2">
        <f>FANTAGIRO!T12</f>
        <v>543</v>
      </c>
      <c r="U4" s="2">
        <f>FANTAGIRO!U12</f>
        <v>569</v>
      </c>
      <c r="V4" s="2">
        <f>FANTAGIRO!V12</f>
        <v>604</v>
      </c>
      <c r="W4" s="2">
        <f>FANTAGIRO!X12</f>
        <v>754</v>
      </c>
    </row>
    <row r="5">
      <c r="A5" s="80" t="str">
        <f>FANTAGIRO!A26</f>
        <v>BONAZ</v>
      </c>
      <c r="B5" s="2">
        <f>FANTAGIRO!B36</f>
        <v>35</v>
      </c>
      <c r="C5" s="2">
        <f>FANTAGIRO!C36</f>
        <v>53</v>
      </c>
      <c r="D5" s="2">
        <f>FANTAGIRO!D36</f>
        <v>79</v>
      </c>
      <c r="E5" s="2">
        <f>FANTAGIRO!E36</f>
        <v>119</v>
      </c>
      <c r="F5" s="2">
        <f>FANTAGIRO!F36</f>
        <v>135</v>
      </c>
      <c r="G5" s="2">
        <f>FANTAGIRO!G36</f>
        <v>154</v>
      </c>
      <c r="H5" s="2">
        <f>FANTAGIRO!H36</f>
        <v>183</v>
      </c>
      <c r="I5" s="2">
        <f>FANTAGIRO!I36</f>
        <v>204</v>
      </c>
      <c r="J5" s="2">
        <f>FANTAGIRO!J36</f>
        <v>240</v>
      </c>
      <c r="K5" s="2">
        <f>FANTAGIRO!K36</f>
        <v>250</v>
      </c>
      <c r="L5" s="2">
        <f>FANTAGIRO!L36</f>
        <v>265</v>
      </c>
      <c r="M5" s="2">
        <f>FANTAGIRO!M36</f>
        <v>265</v>
      </c>
      <c r="N5" s="2">
        <f>FANTAGIRO!N36</f>
        <v>265</v>
      </c>
      <c r="O5" s="2">
        <f>FANTAGIRO!O36</f>
        <v>275</v>
      </c>
      <c r="P5" s="2">
        <f>FANTAGIRO!P36</f>
        <v>300</v>
      </c>
      <c r="Q5" s="2">
        <f>FANTAGIRO!Q36</f>
        <v>293</v>
      </c>
      <c r="R5" s="2">
        <f>FANTAGIRO!R36</f>
        <v>312</v>
      </c>
      <c r="S5" s="2">
        <f>FANTAGIRO!S36</f>
        <v>318</v>
      </c>
      <c r="T5" s="2">
        <f>FANTAGIRO!T36</f>
        <v>343</v>
      </c>
      <c r="U5" s="2">
        <f>FANTAGIRO!U36</f>
        <v>343</v>
      </c>
      <c r="V5" s="2">
        <f>FANTAGIRO!V36</f>
        <v>343</v>
      </c>
      <c r="W5" s="2">
        <f>FANTAGIRO!X36</f>
        <v>343</v>
      </c>
    </row>
    <row r="6">
      <c r="A6" s="80" t="str">
        <f>FANTAGIRO!A50</f>
        <v>VENE</v>
      </c>
      <c r="B6" s="2">
        <f>FANTAGIRO!B60</f>
        <v>12</v>
      </c>
      <c r="C6" s="2">
        <f>FANTAGIRO!C60</f>
        <v>15</v>
      </c>
      <c r="D6" s="2">
        <f>FANTAGIRO!D60</f>
        <v>34</v>
      </c>
      <c r="E6" s="2">
        <f>FANTAGIRO!E60</f>
        <v>42</v>
      </c>
      <c r="F6" s="2">
        <f>FANTAGIRO!F60</f>
        <v>50</v>
      </c>
      <c r="G6" s="2">
        <f>FANTAGIRO!G60</f>
        <v>65</v>
      </c>
      <c r="H6" s="2">
        <f>FANTAGIRO!H60</f>
        <v>93</v>
      </c>
      <c r="I6" s="2">
        <f>FANTAGIRO!I60</f>
        <v>122</v>
      </c>
      <c r="J6" s="2">
        <f>FANTAGIRO!J60</f>
        <v>149</v>
      </c>
      <c r="K6" s="2">
        <f>FANTAGIRO!K60</f>
        <v>169</v>
      </c>
      <c r="L6" s="2">
        <f>FANTAGIRO!L60</f>
        <v>179</v>
      </c>
      <c r="M6" s="2">
        <f>FANTAGIRO!M60</f>
        <v>189</v>
      </c>
      <c r="N6" s="2">
        <f>FANTAGIRO!N60</f>
        <v>228</v>
      </c>
      <c r="O6" s="2">
        <f>FANTAGIRO!O60</f>
        <v>236</v>
      </c>
      <c r="P6" s="2">
        <f>FANTAGIRO!P60</f>
        <v>242</v>
      </c>
      <c r="Q6" s="2">
        <f>FANTAGIRO!Q60</f>
        <v>270</v>
      </c>
      <c r="R6" s="2">
        <f>FANTAGIRO!R60</f>
        <v>275</v>
      </c>
      <c r="S6" s="2">
        <f>FANTAGIRO!S60</f>
        <v>341</v>
      </c>
      <c r="T6" s="2">
        <f>FANTAGIRO!T60</f>
        <v>380</v>
      </c>
      <c r="U6" s="2">
        <f>FANTAGIRO!U60</f>
        <v>440</v>
      </c>
      <c r="V6" s="2">
        <f>FANTAGIRO!V60</f>
        <v>455</v>
      </c>
      <c r="W6" s="2">
        <f>FANTAGIRO!X60</f>
        <v>655</v>
      </c>
    </row>
    <row r="7">
      <c r="A7" s="80" t="str">
        <f>FANTAGIRO!A62</f>
        <v>MAFFO</v>
      </c>
      <c r="B7" s="2">
        <f>FANTAGIRO!B72</f>
        <v>33</v>
      </c>
      <c r="C7" s="2">
        <f>FANTAGIRO!C72</f>
        <v>45</v>
      </c>
      <c r="D7" s="2">
        <f>FANTAGIRO!D72</f>
        <v>65</v>
      </c>
      <c r="E7" s="2">
        <f>FANTAGIRO!E72</f>
        <v>67</v>
      </c>
      <c r="F7" s="2">
        <f>FANTAGIRO!F72</f>
        <v>87</v>
      </c>
      <c r="G7" s="2">
        <f>FANTAGIRO!G72</f>
        <v>118</v>
      </c>
      <c r="H7" s="2">
        <f>FANTAGIRO!H72</f>
        <v>119</v>
      </c>
      <c r="I7" s="2">
        <f>FANTAGIRO!I72</f>
        <v>125</v>
      </c>
      <c r="J7" s="2">
        <f>FANTAGIRO!J72</f>
        <v>126</v>
      </c>
      <c r="K7" s="2">
        <f>FANTAGIRO!K72</f>
        <v>146</v>
      </c>
      <c r="L7" s="2">
        <f>FANTAGIRO!L72</f>
        <v>178</v>
      </c>
      <c r="M7" s="2">
        <f>FANTAGIRO!M72</f>
        <v>180</v>
      </c>
      <c r="N7" s="2">
        <f>FANTAGIRO!N72</f>
        <v>170</v>
      </c>
      <c r="O7" s="2">
        <f>FANTAGIRO!O72</f>
        <v>198</v>
      </c>
      <c r="P7" s="2">
        <f>FANTAGIRO!P72</f>
        <v>198</v>
      </c>
      <c r="Q7" s="2">
        <f>FANTAGIRO!Q72</f>
        <v>188</v>
      </c>
      <c r="R7" s="2">
        <f>FANTAGIRO!R72</f>
        <v>200</v>
      </c>
      <c r="S7" s="2">
        <f>FANTAGIRO!S72</f>
        <v>200</v>
      </c>
      <c r="T7" s="2">
        <f>FANTAGIRO!T72</f>
        <v>200</v>
      </c>
      <c r="U7" s="2">
        <f>FANTAGIRO!U72</f>
        <v>200</v>
      </c>
      <c r="V7" s="2">
        <f>FANTAGIRO!V72</f>
        <v>205</v>
      </c>
      <c r="W7" s="2">
        <f>FANTAGIRO!X72</f>
        <v>205</v>
      </c>
    </row>
    <row r="8">
      <c r="A8" s="80" t="str">
        <f>FANTAGIRO!A74</f>
        <v/>
      </c>
      <c r="B8" s="2">
        <f>FANTAGIRO!B84</f>
        <v>0</v>
      </c>
      <c r="C8" s="2">
        <f>FANTAGIRO!C84</f>
        <v>0</v>
      </c>
      <c r="D8" s="2">
        <f>FANTAGIRO!D84</f>
        <v>0</v>
      </c>
      <c r="E8" s="2">
        <f>FANTAGIRO!E84</f>
        <v>0</v>
      </c>
      <c r="F8" s="2">
        <f>FANTAGIRO!F84</f>
        <v>0</v>
      </c>
      <c r="G8" s="2">
        <f>FANTAGIRO!G84</f>
        <v>0</v>
      </c>
      <c r="H8" s="2">
        <f>FANTAGIRO!H84</f>
        <v>0</v>
      </c>
      <c r="I8" s="2">
        <f>FANTAGIRO!I84</f>
        <v>0</v>
      </c>
      <c r="J8" s="2">
        <f>FANTAGIRO!J84</f>
        <v>0</v>
      </c>
      <c r="K8" s="2">
        <f>FANTAGIRO!K84</f>
        <v>0</v>
      </c>
      <c r="L8" s="2">
        <f>FANTAGIRO!L84</f>
        <v>0</v>
      </c>
      <c r="M8" s="2">
        <f>FANTAGIRO!M84</f>
        <v>0</v>
      </c>
      <c r="N8" s="2">
        <f>FANTAGIRO!N84</f>
        <v>0</v>
      </c>
      <c r="O8" s="2">
        <f>FANTAGIRO!O84</f>
        <v>0</v>
      </c>
      <c r="P8" s="2">
        <f>FANTAGIRO!P84</f>
        <v>0</v>
      </c>
      <c r="Q8" s="2">
        <f>FANTAGIRO!Q84</f>
        <v>0</v>
      </c>
      <c r="R8" s="2">
        <f>FANTAGIRO!R84</f>
        <v>0</v>
      </c>
      <c r="S8" s="2">
        <f>FANTAGIRO!S84</f>
        <v>0</v>
      </c>
      <c r="T8" s="2">
        <f>FANTAGIRO!T84</f>
        <v>0</v>
      </c>
      <c r="U8" s="2">
        <f>FANTAGIRO!U84</f>
        <v>0</v>
      </c>
      <c r="V8" s="2">
        <f>FANTAGIRO!V84</f>
        <v>0</v>
      </c>
      <c r="W8" s="2">
        <f>FANTAGIRO!X84</f>
        <v>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12.13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82" t="s">
        <v>93</v>
      </c>
      <c r="B1" s="83"/>
      <c r="C1" s="82" t="s">
        <v>94</v>
      </c>
      <c r="D1" s="83"/>
      <c r="E1" s="82" t="s">
        <v>95</v>
      </c>
      <c r="F1" s="83"/>
      <c r="G1" s="82" t="s">
        <v>96</v>
      </c>
      <c r="H1" s="83"/>
      <c r="I1" s="82" t="s">
        <v>97</v>
      </c>
      <c r="J1" s="83"/>
      <c r="K1" s="82" t="s">
        <v>98</v>
      </c>
      <c r="L1" s="83"/>
    </row>
    <row r="2" ht="12.75" customHeight="1">
      <c r="A2" s="84" t="s">
        <v>99</v>
      </c>
      <c r="B2" s="84">
        <v>91.0</v>
      </c>
      <c r="C2" s="85" t="s">
        <v>100</v>
      </c>
      <c r="D2" s="85">
        <v>83.0</v>
      </c>
      <c r="E2" s="85" t="s">
        <v>101</v>
      </c>
      <c r="F2" s="85">
        <v>20.0</v>
      </c>
      <c r="G2" s="85" t="s">
        <v>102</v>
      </c>
      <c r="H2" s="85">
        <v>81.0</v>
      </c>
      <c r="I2" s="85" t="s">
        <v>103</v>
      </c>
      <c r="J2" s="85">
        <v>420.0</v>
      </c>
      <c r="K2" s="85" t="s">
        <v>104</v>
      </c>
      <c r="L2" s="85">
        <v>85.0</v>
      </c>
    </row>
    <row r="3" ht="12.75" customHeight="1">
      <c r="A3" s="84" t="s">
        <v>105</v>
      </c>
      <c r="B3" s="84">
        <v>92.0</v>
      </c>
      <c r="C3" s="85" t="s">
        <v>106</v>
      </c>
      <c r="D3" s="85">
        <v>46.0</v>
      </c>
      <c r="E3" s="85" t="s">
        <v>107</v>
      </c>
      <c r="F3" s="85">
        <v>80.0</v>
      </c>
      <c r="G3" s="85" t="s">
        <v>108</v>
      </c>
      <c r="H3" s="85">
        <v>95.0</v>
      </c>
      <c r="I3" s="85" t="s">
        <v>109</v>
      </c>
      <c r="J3" s="85">
        <v>1.0</v>
      </c>
      <c r="K3" s="85" t="s">
        <v>110</v>
      </c>
      <c r="L3" s="85">
        <v>20.0</v>
      </c>
    </row>
    <row r="4" ht="12.75" customHeight="1">
      <c r="A4" s="85" t="s">
        <v>111</v>
      </c>
      <c r="B4" s="85">
        <v>1.0</v>
      </c>
      <c r="C4" s="85" t="s">
        <v>112</v>
      </c>
      <c r="D4" s="85">
        <v>210.0</v>
      </c>
      <c r="E4" s="85" t="s">
        <v>113</v>
      </c>
      <c r="F4" s="85">
        <v>24.0</v>
      </c>
      <c r="G4" s="85" t="s">
        <v>114</v>
      </c>
      <c r="H4" s="85">
        <v>270.0</v>
      </c>
      <c r="I4" s="85" t="s">
        <v>115</v>
      </c>
      <c r="J4" s="85">
        <v>1.0</v>
      </c>
      <c r="K4" s="85" t="s">
        <v>116</v>
      </c>
      <c r="L4" s="85">
        <v>35.0</v>
      </c>
    </row>
    <row r="5" ht="12.75" customHeight="1">
      <c r="A5" s="85" t="s">
        <v>117</v>
      </c>
      <c r="B5" s="85">
        <v>1.0</v>
      </c>
      <c r="C5" s="85" t="s">
        <v>118</v>
      </c>
      <c r="D5" s="85">
        <v>80.0</v>
      </c>
      <c r="E5" s="84" t="s">
        <v>119</v>
      </c>
      <c r="F5" s="84">
        <v>370.0</v>
      </c>
      <c r="G5" s="85" t="s">
        <v>120</v>
      </c>
      <c r="H5" s="85">
        <v>31.0</v>
      </c>
      <c r="I5" s="85" t="s">
        <v>121</v>
      </c>
      <c r="J5" s="85">
        <v>4.0</v>
      </c>
      <c r="K5" s="85" t="s">
        <v>122</v>
      </c>
      <c r="L5" s="85">
        <v>122.0</v>
      </c>
    </row>
    <row r="6" ht="12.75" customHeight="1">
      <c r="A6" s="85" t="s">
        <v>123</v>
      </c>
      <c r="B6" s="85">
        <v>101.0</v>
      </c>
      <c r="C6" s="85" t="s">
        <v>124</v>
      </c>
      <c r="D6" s="85">
        <v>21.0</v>
      </c>
      <c r="E6" s="85" t="s">
        <v>125</v>
      </c>
      <c r="F6" s="85">
        <v>1.0</v>
      </c>
      <c r="G6" s="85" t="s">
        <v>126</v>
      </c>
      <c r="H6" s="85">
        <v>1.0</v>
      </c>
      <c r="I6" s="85" t="s">
        <v>127</v>
      </c>
      <c r="J6" s="85">
        <v>30.0</v>
      </c>
      <c r="K6" s="85" t="s">
        <v>128</v>
      </c>
      <c r="L6" s="85">
        <v>41.0</v>
      </c>
    </row>
    <row r="7" ht="12.75" customHeight="1">
      <c r="A7" s="85" t="s">
        <v>129</v>
      </c>
      <c r="B7" s="85">
        <v>103.0</v>
      </c>
      <c r="C7" s="85" t="s">
        <v>130</v>
      </c>
      <c r="D7" s="85">
        <v>6.0</v>
      </c>
      <c r="E7" s="84" t="s">
        <v>131</v>
      </c>
      <c r="F7" s="85">
        <v>1.0</v>
      </c>
      <c r="G7" s="84" t="s">
        <v>132</v>
      </c>
      <c r="H7" s="85">
        <v>10.0</v>
      </c>
      <c r="I7" s="85" t="s">
        <v>133</v>
      </c>
      <c r="J7" s="85">
        <v>9.0</v>
      </c>
      <c r="K7" s="85" t="s">
        <v>134</v>
      </c>
      <c r="L7" s="85">
        <v>91.0</v>
      </c>
    </row>
    <row r="8" ht="12.75" customHeight="1">
      <c r="A8" s="85" t="s">
        <v>135</v>
      </c>
      <c r="B8" s="85">
        <v>102.0</v>
      </c>
      <c r="C8" s="85" t="s">
        <v>136</v>
      </c>
      <c r="D8" s="85">
        <v>10.0</v>
      </c>
      <c r="E8" s="85" t="s">
        <v>137</v>
      </c>
      <c r="F8" s="85">
        <v>1.0</v>
      </c>
      <c r="G8" s="85" t="s">
        <v>138</v>
      </c>
      <c r="H8" s="85">
        <v>1.0</v>
      </c>
      <c r="I8" s="85" t="s">
        <v>139</v>
      </c>
      <c r="J8" s="85">
        <v>10.0</v>
      </c>
      <c r="K8" s="85" t="s">
        <v>140</v>
      </c>
      <c r="L8" s="85">
        <v>42.0</v>
      </c>
    </row>
    <row r="9" ht="12.75" customHeight="1">
      <c r="A9" s="84" t="s">
        <v>141</v>
      </c>
      <c r="B9" s="84">
        <v>1.0</v>
      </c>
      <c r="C9" s="85" t="s">
        <v>142</v>
      </c>
      <c r="D9" s="85"/>
      <c r="E9" s="85" t="s">
        <v>143</v>
      </c>
      <c r="F9" s="85"/>
      <c r="G9" s="85" t="s">
        <v>144</v>
      </c>
      <c r="H9" s="85">
        <v>11.0</v>
      </c>
      <c r="I9" s="85" t="s">
        <v>145</v>
      </c>
      <c r="J9" s="85">
        <v>25.0</v>
      </c>
      <c r="K9" s="85" t="s">
        <v>146</v>
      </c>
      <c r="L9" s="85">
        <v>15.0</v>
      </c>
    </row>
    <row r="10" ht="12.75" customHeight="1">
      <c r="A10" s="86" t="s">
        <v>147</v>
      </c>
      <c r="B10" s="86">
        <f>SUM(B2:B9)</f>
        <v>492</v>
      </c>
      <c r="C10" s="87"/>
      <c r="D10" s="86">
        <f>SUM(D2:D9)</f>
        <v>456</v>
      </c>
      <c r="E10" s="87"/>
      <c r="F10" s="86">
        <f>SUM(F2:F9)</f>
        <v>497</v>
      </c>
      <c r="G10" s="87"/>
      <c r="H10" s="86">
        <f>SUM(H2:H9)</f>
        <v>500</v>
      </c>
      <c r="I10" s="87"/>
      <c r="J10" s="86">
        <f>SUM(J2:J9)</f>
        <v>500</v>
      </c>
      <c r="K10" s="87"/>
      <c r="L10" s="86">
        <f>SUM(L2:L9)</f>
        <v>451</v>
      </c>
    </row>
    <row r="11" ht="12.75" customHeight="1">
      <c r="A11" s="86" t="s">
        <v>148</v>
      </c>
      <c r="B11" s="86">
        <v>500.0</v>
      </c>
      <c r="C11" s="87"/>
      <c r="D11" s="86">
        <f>500</f>
        <v>500</v>
      </c>
      <c r="E11" s="87"/>
      <c r="F11" s="86">
        <v>500.0</v>
      </c>
      <c r="G11" s="87"/>
      <c r="H11" s="86">
        <v>500.0</v>
      </c>
      <c r="I11" s="87"/>
      <c r="J11" s="86">
        <v>500.0</v>
      </c>
      <c r="K11" s="87"/>
      <c r="L11" s="86">
        <f>500-5</f>
        <v>495</v>
      </c>
    </row>
    <row r="12" ht="12.75" customHeight="1">
      <c r="A12" s="88" t="s">
        <v>149</v>
      </c>
      <c r="B12" s="85">
        <f>B11-SUM(B2:B9)</f>
        <v>8</v>
      </c>
      <c r="C12" s="83"/>
      <c r="D12" s="85">
        <f>D11-SUM(D2:D9)</f>
        <v>44</v>
      </c>
      <c r="E12" s="53"/>
      <c r="F12" s="85">
        <f>F11-SUM(F2:F9)</f>
        <v>3</v>
      </c>
      <c r="G12" s="53"/>
      <c r="H12" s="85">
        <f>H11-SUM(H2:H9)</f>
        <v>0</v>
      </c>
      <c r="I12" s="53"/>
      <c r="J12" s="85">
        <f>J11-SUM(J2:J9)</f>
        <v>0</v>
      </c>
      <c r="K12" s="53"/>
      <c r="L12" s="85">
        <f>L11-SUM(L2:L9)</f>
        <v>44</v>
      </c>
    </row>
    <row r="13" ht="12.75" customHeight="1">
      <c r="A13" s="53"/>
      <c r="B13" s="53"/>
      <c r="C13" s="83"/>
      <c r="D13" s="53"/>
      <c r="E13" s="53"/>
      <c r="F13" s="53"/>
      <c r="G13" s="53"/>
      <c r="H13" s="53"/>
    </row>
    <row r="14" ht="12.75" customHeight="1">
      <c r="A14" s="53"/>
      <c r="B14" s="53"/>
      <c r="C14" s="83"/>
      <c r="D14" s="53"/>
      <c r="E14" s="53"/>
      <c r="F14" s="53"/>
      <c r="G14" s="53"/>
      <c r="H14" s="53"/>
    </row>
    <row r="15" ht="12.75" customHeight="1">
      <c r="A15" s="53"/>
      <c r="B15" s="53"/>
      <c r="C15" s="83"/>
      <c r="D15" s="53"/>
      <c r="E15" s="53"/>
      <c r="F15" s="83"/>
      <c r="G15" s="53"/>
      <c r="H15" s="53"/>
    </row>
    <row r="16" ht="12.75" customHeight="1">
      <c r="A16" s="53"/>
      <c r="B16" s="53"/>
      <c r="C16" s="83"/>
      <c r="D16" s="53"/>
      <c r="E16" s="53"/>
      <c r="F16" s="53"/>
      <c r="G16" s="53"/>
      <c r="H16" s="53"/>
    </row>
    <row r="17" ht="12.75" customHeight="1">
      <c r="A17" s="53"/>
      <c r="B17" s="53"/>
      <c r="C17" s="83"/>
      <c r="D17" s="53"/>
      <c r="E17" s="53"/>
      <c r="F17" s="53"/>
      <c r="G17" s="53"/>
      <c r="H17" s="53"/>
    </row>
    <row r="18" ht="12.75" customHeight="1">
      <c r="A18" s="53"/>
      <c r="B18" s="53"/>
      <c r="C18" s="83"/>
      <c r="D18" s="53"/>
      <c r="E18" s="53"/>
      <c r="F18" s="53"/>
      <c r="G18" s="53"/>
      <c r="H18" s="53"/>
    </row>
    <row r="19" ht="12.75" customHeight="1">
      <c r="A19" s="53"/>
      <c r="B19" s="53"/>
      <c r="C19" s="83"/>
      <c r="D19" s="53"/>
      <c r="E19" s="53"/>
      <c r="F19" s="53"/>
      <c r="G19" s="53"/>
      <c r="H19" s="53"/>
    </row>
    <row r="20" ht="12.75" customHeight="1">
      <c r="A20" s="53"/>
      <c r="B20" s="53"/>
      <c r="C20" s="83"/>
      <c r="D20" s="53"/>
      <c r="E20" s="53"/>
      <c r="F20" s="53"/>
      <c r="G20" s="53"/>
      <c r="H20" s="53"/>
    </row>
    <row r="21" ht="15.75" customHeight="1">
      <c r="A21" s="53"/>
      <c r="B21" s="53"/>
      <c r="C21" s="53"/>
      <c r="D21" s="53"/>
      <c r="E21" s="53"/>
      <c r="F21" s="53"/>
      <c r="G21" s="53"/>
      <c r="H21" s="53"/>
    </row>
    <row r="22" ht="15.75" customHeight="1">
      <c r="A22" s="53"/>
      <c r="B22" s="53"/>
      <c r="C22" s="53"/>
      <c r="D22" s="53"/>
      <c r="E22" s="53"/>
      <c r="F22" s="53"/>
      <c r="G22" s="53"/>
      <c r="H22" s="53"/>
    </row>
    <row r="23" ht="15.75" customHeight="1">
      <c r="A23" s="53"/>
      <c r="B23" s="53"/>
      <c r="C23" s="53"/>
      <c r="D23" s="53"/>
      <c r="E23" s="53"/>
      <c r="F23" s="53"/>
      <c r="G23" s="53"/>
      <c r="H23" s="53"/>
    </row>
    <row r="24" ht="15.75" customHeight="1">
      <c r="A24" s="53"/>
      <c r="B24" s="53"/>
      <c r="C24" s="53"/>
      <c r="D24" s="53"/>
      <c r="E24" s="53"/>
      <c r="F24" s="53"/>
      <c r="G24" s="53"/>
      <c r="H24" s="53"/>
    </row>
    <row r="25" ht="15.75" customHeight="1">
      <c r="A25" s="53"/>
      <c r="B25" s="53"/>
      <c r="C25" s="53"/>
      <c r="D25" s="53"/>
      <c r="E25" s="53"/>
      <c r="F25" s="53"/>
      <c r="G25" s="53"/>
      <c r="H25" s="53"/>
    </row>
    <row r="26" ht="15.75" customHeight="1">
      <c r="A26" s="53"/>
      <c r="B26" s="53"/>
      <c r="C26" s="53"/>
      <c r="D26" s="53"/>
      <c r="E26" s="53"/>
      <c r="F26" s="53"/>
      <c r="G26" s="53"/>
      <c r="H26" s="53"/>
    </row>
    <row r="27" ht="15.75" customHeight="1">
      <c r="A27" s="53"/>
      <c r="B27" s="53"/>
      <c r="C27" s="53"/>
      <c r="D27" s="53"/>
      <c r="E27" s="53"/>
      <c r="F27" s="53"/>
      <c r="G27" s="53"/>
      <c r="H27" s="53"/>
    </row>
    <row r="28" ht="15.75" customHeight="1">
      <c r="A28" s="53"/>
      <c r="B28" s="53"/>
      <c r="C28" s="53"/>
      <c r="D28" s="53"/>
      <c r="E28" s="53"/>
      <c r="F28" s="53"/>
      <c r="G28" s="53"/>
      <c r="H28" s="53"/>
    </row>
    <row r="29" ht="15.75" customHeight="1">
      <c r="A29" s="53"/>
      <c r="B29" s="53"/>
      <c r="C29" s="53"/>
      <c r="D29" s="53"/>
      <c r="E29" s="53"/>
      <c r="F29" s="53"/>
      <c r="G29" s="53"/>
      <c r="H29" s="53"/>
    </row>
    <row r="30" ht="15.75" customHeight="1">
      <c r="A30" s="53"/>
      <c r="B30" s="53"/>
      <c r="C30" s="53"/>
      <c r="D30" s="53"/>
      <c r="E30" s="53"/>
      <c r="F30" s="53"/>
      <c r="G30" s="53"/>
      <c r="H30" s="53"/>
    </row>
    <row r="31" ht="15.75" customHeight="1">
      <c r="A31" s="53"/>
      <c r="B31" s="53"/>
      <c r="C31" s="53"/>
      <c r="D31" s="53"/>
      <c r="E31" s="53"/>
      <c r="F31" s="53"/>
      <c r="G31" s="53"/>
      <c r="H31" s="53"/>
    </row>
    <row r="32" ht="15.75" customHeight="1">
      <c r="A32" s="53"/>
      <c r="B32" s="53"/>
      <c r="C32" s="53"/>
      <c r="D32" s="53"/>
      <c r="E32" s="53"/>
      <c r="F32" s="53"/>
      <c r="G32" s="53"/>
      <c r="H32" s="53"/>
    </row>
    <row r="33" ht="15.75" customHeight="1">
      <c r="A33" s="53"/>
      <c r="B33" s="53"/>
      <c r="C33" s="53"/>
      <c r="D33" s="53"/>
      <c r="E33" s="53"/>
      <c r="F33" s="53"/>
      <c r="G33" s="53"/>
      <c r="H33" s="53"/>
    </row>
    <row r="34" ht="15.75" customHeight="1">
      <c r="A34" s="53"/>
      <c r="B34" s="53"/>
      <c r="C34" s="53"/>
      <c r="D34" s="53"/>
      <c r="E34" s="53"/>
      <c r="F34" s="53"/>
      <c r="G34" s="53"/>
      <c r="H34" s="53"/>
    </row>
    <row r="35" ht="15.75" customHeight="1">
      <c r="A35" s="53"/>
      <c r="B35" s="53"/>
      <c r="C35" s="53"/>
      <c r="D35" s="53"/>
      <c r="E35" s="53"/>
      <c r="F35" s="53"/>
      <c r="G35" s="53"/>
      <c r="H35" s="53"/>
    </row>
    <row r="36" ht="15.75" customHeight="1">
      <c r="A36" s="53"/>
      <c r="B36" s="53"/>
      <c r="C36" s="53"/>
      <c r="D36" s="53"/>
      <c r="E36" s="53"/>
      <c r="F36" s="53"/>
      <c r="G36" s="53"/>
      <c r="H36" s="53"/>
    </row>
    <row r="37" ht="15.75" customHeight="1">
      <c r="A37" s="53"/>
      <c r="B37" s="53"/>
      <c r="C37" s="53"/>
      <c r="D37" s="53"/>
      <c r="E37" s="53"/>
      <c r="F37" s="53"/>
      <c r="G37" s="53"/>
      <c r="H37" s="53"/>
    </row>
    <row r="38" ht="15.75" customHeight="1">
      <c r="A38" s="53"/>
      <c r="B38" s="53"/>
      <c r="C38" s="53"/>
      <c r="D38" s="53"/>
      <c r="E38" s="53"/>
      <c r="F38" s="53"/>
      <c r="G38" s="53"/>
      <c r="H38" s="53"/>
    </row>
    <row r="39" ht="15.75" customHeight="1">
      <c r="A39" s="53"/>
      <c r="B39" s="53"/>
      <c r="C39" s="53"/>
      <c r="D39" s="53"/>
      <c r="E39" s="53"/>
      <c r="F39" s="53"/>
      <c r="G39" s="53"/>
      <c r="H39" s="53"/>
    </row>
    <row r="40" ht="15.75" customHeight="1">
      <c r="A40" s="53"/>
      <c r="B40" s="53"/>
      <c r="C40" s="53"/>
      <c r="D40" s="53"/>
      <c r="E40" s="53"/>
      <c r="F40" s="53"/>
      <c r="G40" s="53"/>
      <c r="H40" s="53"/>
    </row>
    <row r="41" ht="15.75" customHeight="1">
      <c r="A41" s="53"/>
      <c r="B41" s="53"/>
      <c r="C41" s="53"/>
      <c r="D41" s="53"/>
      <c r="E41" s="53"/>
      <c r="F41" s="53"/>
      <c r="G41" s="53"/>
      <c r="H41" s="53"/>
    </row>
    <row r="42" ht="15.75" customHeight="1">
      <c r="A42" s="53"/>
      <c r="B42" s="53"/>
      <c r="C42" s="53"/>
      <c r="D42" s="53"/>
      <c r="E42" s="53"/>
      <c r="F42" s="53"/>
      <c r="G42" s="53"/>
      <c r="H42" s="53"/>
    </row>
    <row r="43" ht="15.75" customHeight="1">
      <c r="A43" s="53"/>
      <c r="B43" s="53"/>
      <c r="C43" s="53"/>
      <c r="D43" s="53"/>
      <c r="E43" s="53"/>
      <c r="F43" s="53"/>
      <c r="G43" s="53"/>
      <c r="H43" s="53"/>
    </row>
    <row r="44" ht="15.75" customHeight="1">
      <c r="A44" s="53"/>
      <c r="B44" s="53"/>
      <c r="C44" s="53"/>
      <c r="D44" s="53"/>
      <c r="E44" s="53"/>
      <c r="F44" s="53"/>
      <c r="G44" s="53"/>
      <c r="H44" s="53"/>
    </row>
    <row r="45" ht="15.75" customHeight="1">
      <c r="A45" s="53"/>
      <c r="B45" s="53"/>
      <c r="C45" s="53"/>
      <c r="D45" s="53"/>
      <c r="E45" s="53"/>
      <c r="F45" s="53"/>
      <c r="G45" s="53"/>
      <c r="H45" s="53"/>
    </row>
    <row r="46" ht="15.75" customHeight="1">
      <c r="A46" s="53"/>
      <c r="B46" s="53"/>
      <c r="C46" s="53"/>
      <c r="D46" s="53"/>
      <c r="E46" s="53"/>
      <c r="F46" s="53"/>
      <c r="G46" s="53"/>
      <c r="H46" s="53"/>
    </row>
    <row r="47" ht="15.75" customHeight="1">
      <c r="A47" s="53"/>
      <c r="B47" s="53"/>
      <c r="C47" s="53"/>
      <c r="D47" s="53"/>
      <c r="E47" s="53"/>
      <c r="F47" s="53"/>
      <c r="G47" s="53"/>
      <c r="H47" s="53"/>
    </row>
    <row r="48" ht="15.75" customHeight="1">
      <c r="A48" s="53"/>
      <c r="B48" s="53"/>
      <c r="C48" s="53"/>
      <c r="D48" s="53"/>
      <c r="E48" s="53"/>
      <c r="F48" s="53"/>
      <c r="G48" s="53"/>
      <c r="H48" s="53"/>
    </row>
    <row r="49" ht="15.75" customHeight="1">
      <c r="A49" s="53"/>
      <c r="B49" s="53"/>
      <c r="C49" s="53"/>
      <c r="D49" s="53"/>
      <c r="E49" s="53"/>
      <c r="F49" s="53"/>
      <c r="G49" s="53"/>
      <c r="H49" s="53"/>
    </row>
    <row r="50" ht="15.75" customHeight="1">
      <c r="A50" s="53"/>
      <c r="B50" s="53"/>
      <c r="C50" s="53"/>
      <c r="D50" s="53"/>
      <c r="E50" s="53"/>
      <c r="F50" s="53"/>
      <c r="G50" s="53"/>
      <c r="H50" s="53"/>
    </row>
    <row r="51" ht="15.75" customHeight="1">
      <c r="A51" s="53"/>
      <c r="B51" s="53"/>
      <c r="C51" s="53"/>
      <c r="D51" s="53"/>
      <c r="E51" s="53"/>
      <c r="F51" s="53"/>
      <c r="G51" s="53"/>
      <c r="H51" s="53"/>
    </row>
    <row r="52" ht="15.75" customHeight="1">
      <c r="A52" s="53"/>
      <c r="B52" s="53"/>
      <c r="C52" s="53"/>
      <c r="D52" s="53"/>
      <c r="E52" s="53"/>
      <c r="F52" s="53"/>
      <c r="G52" s="53"/>
      <c r="H52" s="53"/>
    </row>
    <row r="53" ht="15.75" customHeight="1">
      <c r="A53" s="53"/>
      <c r="B53" s="53"/>
      <c r="C53" s="53"/>
      <c r="D53" s="53"/>
      <c r="E53" s="53"/>
      <c r="F53" s="53"/>
      <c r="G53" s="53"/>
      <c r="H53" s="53"/>
    </row>
    <row r="54" ht="15.75" customHeight="1">
      <c r="A54" s="53"/>
      <c r="B54" s="53"/>
      <c r="C54" s="53"/>
      <c r="D54" s="53"/>
      <c r="E54" s="53"/>
      <c r="F54" s="53"/>
      <c r="G54" s="53"/>
      <c r="H54" s="53"/>
    </row>
    <row r="55" ht="15.75" customHeight="1">
      <c r="A55" s="53"/>
      <c r="B55" s="53"/>
      <c r="C55" s="53"/>
      <c r="D55" s="53"/>
      <c r="E55" s="53"/>
      <c r="F55" s="53"/>
      <c r="G55" s="53"/>
      <c r="H55" s="53"/>
    </row>
    <row r="56" ht="15.75" customHeight="1">
      <c r="A56" s="53"/>
      <c r="B56" s="53"/>
      <c r="C56" s="53"/>
      <c r="D56" s="53"/>
      <c r="E56" s="53"/>
      <c r="F56" s="53"/>
      <c r="G56" s="53"/>
      <c r="H56" s="53"/>
    </row>
    <row r="57" ht="15.75" customHeight="1">
      <c r="A57" s="53"/>
      <c r="B57" s="53"/>
      <c r="C57" s="53"/>
      <c r="D57" s="53"/>
      <c r="E57" s="53"/>
      <c r="F57" s="53"/>
      <c r="G57" s="53"/>
      <c r="H57" s="53"/>
    </row>
    <row r="58" ht="15.75" customHeight="1">
      <c r="A58" s="53"/>
      <c r="B58" s="53"/>
      <c r="C58" s="53"/>
      <c r="D58" s="53"/>
      <c r="E58" s="53"/>
      <c r="F58" s="53"/>
      <c r="G58" s="53"/>
      <c r="H58" s="53"/>
    </row>
    <row r="59" ht="15.75" customHeight="1">
      <c r="A59" s="53"/>
      <c r="B59" s="53"/>
      <c r="C59" s="53"/>
      <c r="D59" s="53"/>
      <c r="E59" s="53"/>
      <c r="F59" s="53"/>
      <c r="G59" s="53"/>
      <c r="H59" s="53"/>
    </row>
    <row r="60" ht="15.75" customHeight="1">
      <c r="A60" s="53"/>
      <c r="B60" s="53"/>
      <c r="C60" s="53"/>
      <c r="D60" s="53"/>
      <c r="E60" s="53"/>
      <c r="F60" s="53"/>
      <c r="G60" s="53"/>
      <c r="H60" s="53"/>
    </row>
    <row r="61" ht="15.75" customHeight="1">
      <c r="A61" s="53"/>
      <c r="B61" s="53"/>
      <c r="C61" s="53"/>
      <c r="D61" s="53"/>
      <c r="E61" s="53"/>
      <c r="F61" s="53"/>
      <c r="G61" s="53"/>
      <c r="H61" s="53"/>
    </row>
    <row r="62" ht="15.75" customHeight="1">
      <c r="A62" s="53"/>
      <c r="B62" s="53"/>
      <c r="C62" s="53"/>
      <c r="D62" s="53"/>
      <c r="E62" s="53"/>
      <c r="F62" s="53"/>
      <c r="G62" s="53"/>
      <c r="H62" s="53"/>
    </row>
    <row r="63" ht="15.75" customHeight="1">
      <c r="A63" s="53"/>
      <c r="B63" s="53"/>
      <c r="C63" s="53"/>
      <c r="D63" s="53"/>
      <c r="E63" s="53"/>
      <c r="F63" s="53"/>
      <c r="G63" s="53"/>
      <c r="H63" s="53"/>
    </row>
    <row r="64" ht="15.75" customHeight="1">
      <c r="A64" s="53"/>
      <c r="B64" s="53"/>
      <c r="C64" s="53"/>
      <c r="D64" s="53"/>
      <c r="E64" s="53"/>
      <c r="F64" s="53"/>
      <c r="G64" s="53"/>
      <c r="H64" s="53"/>
    </row>
    <row r="65" ht="15.75" customHeight="1">
      <c r="A65" s="53"/>
      <c r="B65" s="53"/>
      <c r="C65" s="53"/>
      <c r="D65" s="53"/>
      <c r="E65" s="53"/>
      <c r="F65" s="53"/>
      <c r="G65" s="53"/>
      <c r="H65" s="53"/>
    </row>
    <row r="66" ht="15.75" customHeight="1">
      <c r="A66" s="53"/>
      <c r="B66" s="53"/>
      <c r="C66" s="53"/>
      <c r="D66" s="53"/>
      <c r="E66" s="53"/>
      <c r="F66" s="53"/>
      <c r="G66" s="53"/>
      <c r="H66" s="53"/>
    </row>
    <row r="67" ht="15.75" customHeight="1">
      <c r="A67" s="53"/>
      <c r="B67" s="53"/>
      <c r="C67" s="53"/>
      <c r="D67" s="53"/>
      <c r="E67" s="53"/>
      <c r="F67" s="53"/>
      <c r="G67" s="53"/>
      <c r="H67" s="53"/>
    </row>
    <row r="68" ht="15.75" customHeight="1">
      <c r="A68" s="53"/>
      <c r="B68" s="53"/>
      <c r="C68" s="53"/>
      <c r="D68" s="53"/>
      <c r="E68" s="53"/>
      <c r="F68" s="53"/>
      <c r="G68" s="53"/>
      <c r="H68" s="53"/>
    </row>
    <row r="69" ht="15.75" customHeight="1">
      <c r="A69" s="53"/>
      <c r="B69" s="53"/>
      <c r="C69" s="53"/>
      <c r="D69" s="53"/>
      <c r="E69" s="53"/>
      <c r="F69" s="53"/>
      <c r="G69" s="53"/>
      <c r="H69" s="53"/>
    </row>
    <row r="70" ht="15.75" customHeight="1">
      <c r="A70" s="53"/>
      <c r="B70" s="53"/>
      <c r="C70" s="53"/>
      <c r="D70" s="53"/>
      <c r="E70" s="53"/>
      <c r="F70" s="53"/>
      <c r="G70" s="53"/>
      <c r="H70" s="53"/>
    </row>
    <row r="71" ht="15.75" customHeight="1">
      <c r="A71" s="53"/>
      <c r="B71" s="53"/>
      <c r="C71" s="53"/>
      <c r="D71" s="53"/>
      <c r="E71" s="53"/>
      <c r="F71" s="53"/>
      <c r="G71" s="53"/>
      <c r="H71" s="53"/>
    </row>
    <row r="72" ht="15.75" customHeight="1">
      <c r="A72" s="53"/>
      <c r="B72" s="53"/>
      <c r="C72" s="53"/>
      <c r="D72" s="53"/>
      <c r="E72" s="53"/>
      <c r="F72" s="53"/>
      <c r="G72" s="53"/>
      <c r="H72" s="53"/>
    </row>
    <row r="73" ht="15.75" customHeight="1">
      <c r="A73" s="53"/>
      <c r="B73" s="53"/>
      <c r="C73" s="53"/>
      <c r="D73" s="53"/>
      <c r="E73" s="53"/>
      <c r="F73" s="53"/>
      <c r="G73" s="53"/>
      <c r="H73" s="53"/>
    </row>
    <row r="74" ht="15.75" customHeight="1">
      <c r="A74" s="53"/>
      <c r="B74" s="53"/>
      <c r="C74" s="53"/>
      <c r="D74" s="53"/>
      <c r="E74" s="53"/>
      <c r="F74" s="53"/>
      <c r="G74" s="53"/>
      <c r="H74" s="53"/>
    </row>
    <row r="75" ht="15.75" customHeight="1">
      <c r="A75" s="53"/>
      <c r="B75" s="53"/>
      <c r="C75" s="53"/>
      <c r="D75" s="53"/>
      <c r="E75" s="53"/>
      <c r="F75" s="53"/>
      <c r="G75" s="53"/>
      <c r="H75" s="53"/>
    </row>
    <row r="76" ht="15.75" customHeight="1">
      <c r="A76" s="53"/>
      <c r="B76" s="53"/>
      <c r="C76" s="53"/>
      <c r="D76" s="53"/>
      <c r="E76" s="53"/>
      <c r="F76" s="53"/>
      <c r="G76" s="53"/>
      <c r="H76" s="53"/>
    </row>
    <row r="77" ht="15.75" customHeight="1">
      <c r="A77" s="53"/>
      <c r="B77" s="53"/>
      <c r="C77" s="53"/>
      <c r="D77" s="53"/>
      <c r="E77" s="53"/>
      <c r="F77" s="53"/>
      <c r="G77" s="53"/>
      <c r="H77" s="53"/>
    </row>
    <row r="78" ht="15.75" customHeight="1">
      <c r="A78" s="53"/>
      <c r="B78" s="53"/>
      <c r="C78" s="53"/>
      <c r="D78" s="53"/>
      <c r="E78" s="53"/>
      <c r="F78" s="53"/>
      <c r="G78" s="53"/>
      <c r="H78" s="53"/>
    </row>
    <row r="79" ht="15.75" customHeight="1">
      <c r="A79" s="53"/>
      <c r="B79" s="53"/>
      <c r="C79" s="53"/>
      <c r="D79" s="53"/>
      <c r="E79" s="53"/>
      <c r="F79" s="53"/>
      <c r="G79" s="53"/>
      <c r="H79" s="53"/>
    </row>
    <row r="80" ht="15.75" customHeight="1">
      <c r="A80" s="53"/>
      <c r="B80" s="53"/>
      <c r="C80" s="53"/>
      <c r="D80" s="53"/>
      <c r="E80" s="53"/>
      <c r="F80" s="53"/>
      <c r="G80" s="53"/>
      <c r="H80" s="53"/>
    </row>
    <row r="81" ht="15.75" customHeight="1">
      <c r="A81" s="53"/>
      <c r="B81" s="53"/>
      <c r="C81" s="53"/>
      <c r="D81" s="53"/>
      <c r="E81" s="53"/>
      <c r="F81" s="53"/>
      <c r="G81" s="53"/>
      <c r="H81" s="53"/>
    </row>
    <row r="82" ht="15.75" customHeight="1">
      <c r="A82" s="53"/>
      <c r="B82" s="53"/>
      <c r="C82" s="53"/>
      <c r="D82" s="53"/>
      <c r="E82" s="53"/>
      <c r="F82" s="53"/>
      <c r="G82" s="53"/>
      <c r="H82" s="53"/>
    </row>
    <row r="83" ht="15.75" customHeight="1">
      <c r="A83" s="53"/>
      <c r="B83" s="53"/>
      <c r="C83" s="53"/>
      <c r="D83" s="53"/>
      <c r="E83" s="53"/>
      <c r="F83" s="53"/>
      <c r="G83" s="53"/>
      <c r="H83" s="53"/>
    </row>
    <row r="84" ht="15.75" customHeight="1">
      <c r="A84" s="53"/>
      <c r="B84" s="53"/>
      <c r="C84" s="53"/>
      <c r="D84" s="53"/>
      <c r="E84" s="53"/>
      <c r="F84" s="53"/>
      <c r="G84" s="53"/>
      <c r="H84" s="53"/>
    </row>
    <row r="85" ht="15.75" customHeight="1">
      <c r="A85" s="53"/>
      <c r="B85" s="53"/>
      <c r="C85" s="53"/>
      <c r="D85" s="53"/>
      <c r="E85" s="53"/>
      <c r="F85" s="53"/>
      <c r="G85" s="53"/>
      <c r="H85" s="53"/>
    </row>
    <row r="86" ht="15.75" customHeight="1">
      <c r="A86" s="53"/>
      <c r="B86" s="53"/>
      <c r="C86" s="53"/>
      <c r="D86" s="53"/>
      <c r="E86" s="53"/>
      <c r="F86" s="53"/>
      <c r="G86" s="53"/>
      <c r="H86" s="53"/>
    </row>
    <row r="87" ht="15.75" customHeight="1">
      <c r="A87" s="53"/>
      <c r="B87" s="53"/>
      <c r="C87" s="53"/>
      <c r="D87" s="53"/>
      <c r="E87" s="53"/>
      <c r="F87" s="53"/>
      <c r="G87" s="53"/>
      <c r="H87" s="53"/>
    </row>
    <row r="88" ht="15.75" customHeight="1">
      <c r="A88" s="53"/>
      <c r="B88" s="53"/>
      <c r="C88" s="53"/>
      <c r="D88" s="53"/>
      <c r="E88" s="53"/>
      <c r="F88" s="53"/>
      <c r="G88" s="53"/>
      <c r="H88" s="53"/>
    </row>
    <row r="89" ht="15.75" customHeight="1">
      <c r="A89" s="53"/>
      <c r="B89" s="53"/>
      <c r="C89" s="53"/>
      <c r="D89" s="53"/>
      <c r="E89" s="53"/>
      <c r="F89" s="53"/>
      <c r="G89" s="53"/>
      <c r="H89" s="53"/>
    </row>
    <row r="90" ht="15.75" customHeight="1">
      <c r="A90" s="53"/>
      <c r="B90" s="53"/>
      <c r="C90" s="53"/>
      <c r="D90" s="53"/>
      <c r="E90" s="53"/>
      <c r="F90" s="53"/>
      <c r="G90" s="53"/>
      <c r="H90" s="53"/>
    </row>
    <row r="91" ht="15.75" customHeight="1">
      <c r="A91" s="53"/>
      <c r="B91" s="53"/>
      <c r="C91" s="53"/>
      <c r="D91" s="53"/>
      <c r="E91" s="53"/>
      <c r="F91" s="53"/>
      <c r="G91" s="53"/>
      <c r="H91" s="53"/>
    </row>
    <row r="92" ht="15.75" customHeight="1">
      <c r="A92" s="53"/>
      <c r="B92" s="53"/>
      <c r="C92" s="53"/>
      <c r="D92" s="53"/>
      <c r="E92" s="53"/>
      <c r="F92" s="53"/>
      <c r="G92" s="53"/>
      <c r="H92" s="53"/>
    </row>
    <row r="93" ht="15.75" customHeight="1">
      <c r="A93" s="53"/>
      <c r="B93" s="53"/>
      <c r="C93" s="53"/>
      <c r="D93" s="53"/>
      <c r="E93" s="53"/>
      <c r="F93" s="53"/>
      <c r="G93" s="53"/>
      <c r="H93" s="53"/>
    </row>
    <row r="94" ht="15.75" customHeight="1">
      <c r="A94" s="53"/>
      <c r="B94" s="53"/>
      <c r="C94" s="53"/>
      <c r="D94" s="53"/>
      <c r="E94" s="53"/>
      <c r="F94" s="53"/>
      <c r="G94" s="53"/>
      <c r="H94" s="53"/>
    </row>
    <row r="95" ht="15.75" customHeight="1">
      <c r="A95" s="53"/>
      <c r="B95" s="53"/>
      <c r="C95" s="53"/>
      <c r="D95" s="53"/>
      <c r="E95" s="53"/>
      <c r="F95" s="53"/>
      <c r="G95" s="53"/>
      <c r="H95" s="53"/>
    </row>
    <row r="96" ht="15.75" customHeight="1">
      <c r="A96" s="53"/>
      <c r="B96" s="53"/>
      <c r="C96" s="53"/>
      <c r="D96" s="53"/>
      <c r="E96" s="53"/>
      <c r="F96" s="53"/>
      <c r="G96" s="53"/>
      <c r="H96" s="53"/>
    </row>
    <row r="97" ht="15.75" customHeight="1">
      <c r="A97" s="53"/>
      <c r="B97" s="53"/>
      <c r="C97" s="53"/>
      <c r="D97" s="53"/>
      <c r="E97" s="53"/>
      <c r="F97" s="53"/>
      <c r="G97" s="53"/>
      <c r="H97" s="53"/>
    </row>
    <row r="98" ht="15.75" customHeight="1">
      <c r="A98" s="53"/>
      <c r="B98" s="53"/>
      <c r="C98" s="53"/>
      <c r="D98" s="53"/>
      <c r="E98" s="53"/>
      <c r="F98" s="53"/>
      <c r="G98" s="53"/>
      <c r="H98" s="53"/>
    </row>
    <row r="99" ht="15.75" customHeight="1">
      <c r="A99" s="53"/>
      <c r="B99" s="53"/>
      <c r="C99" s="53"/>
      <c r="D99" s="53"/>
      <c r="E99" s="53"/>
      <c r="F99" s="53"/>
      <c r="G99" s="53"/>
      <c r="H99" s="53"/>
    </row>
    <row r="100" ht="15.75" customHeight="1">
      <c r="A100" s="53"/>
      <c r="B100" s="53"/>
      <c r="C100" s="53"/>
      <c r="D100" s="53"/>
      <c r="E100" s="53"/>
      <c r="F100" s="53"/>
      <c r="G100" s="53"/>
      <c r="H100" s="53"/>
    </row>
    <row r="101" ht="15.75" customHeight="1">
      <c r="A101" s="53"/>
      <c r="B101" s="53"/>
      <c r="C101" s="53"/>
      <c r="D101" s="53"/>
      <c r="E101" s="53"/>
      <c r="F101" s="53"/>
      <c r="G101" s="53"/>
      <c r="H101" s="53"/>
    </row>
    <row r="102" ht="15.75" customHeight="1">
      <c r="A102" s="53"/>
      <c r="B102" s="53"/>
      <c r="C102" s="53"/>
      <c r="D102" s="53"/>
      <c r="E102" s="53"/>
      <c r="F102" s="53"/>
      <c r="G102" s="53"/>
      <c r="H102" s="53"/>
    </row>
    <row r="103" ht="15.75" customHeight="1">
      <c r="A103" s="53"/>
      <c r="B103" s="53"/>
      <c r="C103" s="53"/>
      <c r="D103" s="53"/>
      <c r="E103" s="53"/>
      <c r="F103" s="53"/>
      <c r="G103" s="53"/>
      <c r="H103" s="53"/>
    </row>
    <row r="104" ht="15.75" customHeight="1">
      <c r="A104" s="53"/>
      <c r="B104" s="53"/>
      <c r="C104" s="53"/>
      <c r="D104" s="53"/>
      <c r="E104" s="53"/>
      <c r="F104" s="53"/>
      <c r="G104" s="53"/>
      <c r="H104" s="53"/>
    </row>
    <row r="105" ht="15.75" customHeight="1">
      <c r="A105" s="53"/>
      <c r="B105" s="53"/>
      <c r="C105" s="53"/>
      <c r="D105" s="53"/>
      <c r="E105" s="53"/>
      <c r="F105" s="53"/>
      <c r="G105" s="53"/>
      <c r="H105" s="53"/>
    </row>
    <row r="106" ht="15.75" customHeight="1">
      <c r="A106" s="53"/>
      <c r="B106" s="53"/>
      <c r="C106" s="53"/>
      <c r="D106" s="53"/>
      <c r="E106" s="53"/>
      <c r="F106" s="53"/>
      <c r="G106" s="53"/>
      <c r="H106" s="53"/>
    </row>
    <row r="107" ht="15.75" customHeight="1">
      <c r="A107" s="53"/>
      <c r="B107" s="53"/>
      <c r="C107" s="53"/>
      <c r="D107" s="53"/>
      <c r="E107" s="53"/>
      <c r="F107" s="53"/>
      <c r="G107" s="53"/>
      <c r="H107" s="53"/>
    </row>
    <row r="108" ht="15.75" customHeight="1">
      <c r="A108" s="53"/>
      <c r="B108" s="53"/>
      <c r="C108" s="53"/>
      <c r="D108" s="53"/>
      <c r="E108" s="53"/>
      <c r="F108" s="53"/>
      <c r="G108" s="53"/>
      <c r="H108" s="53"/>
    </row>
    <row r="109" ht="15.75" customHeight="1">
      <c r="A109" s="53"/>
      <c r="B109" s="53"/>
      <c r="C109" s="53"/>
      <c r="D109" s="53"/>
      <c r="E109" s="53"/>
      <c r="F109" s="53"/>
      <c r="G109" s="53"/>
      <c r="H109" s="53"/>
    </row>
    <row r="110" ht="15.75" customHeight="1">
      <c r="A110" s="53"/>
      <c r="B110" s="53"/>
      <c r="C110" s="53"/>
      <c r="D110" s="53"/>
      <c r="E110" s="53"/>
      <c r="F110" s="53"/>
      <c r="G110" s="53"/>
      <c r="H110" s="53"/>
    </row>
    <row r="111" ht="15.75" customHeight="1">
      <c r="A111" s="53"/>
      <c r="B111" s="53"/>
      <c r="C111" s="53"/>
      <c r="D111" s="53"/>
      <c r="E111" s="53"/>
      <c r="F111" s="53"/>
      <c r="G111" s="53"/>
      <c r="H111" s="53"/>
    </row>
    <row r="112" ht="15.75" customHeight="1">
      <c r="A112" s="53"/>
      <c r="B112" s="53"/>
      <c r="C112" s="53"/>
      <c r="D112" s="53"/>
      <c r="E112" s="53"/>
      <c r="F112" s="53"/>
      <c r="G112" s="53"/>
      <c r="H112" s="53"/>
    </row>
    <row r="113" ht="15.75" customHeight="1">
      <c r="A113" s="53"/>
      <c r="B113" s="53"/>
      <c r="C113" s="53"/>
      <c r="D113" s="53"/>
      <c r="E113" s="53"/>
      <c r="F113" s="53"/>
      <c r="G113" s="53"/>
      <c r="H113" s="53"/>
    </row>
    <row r="114" ht="15.75" customHeight="1">
      <c r="A114" s="53"/>
      <c r="B114" s="53"/>
      <c r="C114" s="53"/>
      <c r="D114" s="53"/>
      <c r="E114" s="53"/>
      <c r="F114" s="53"/>
      <c r="G114" s="53"/>
      <c r="H114" s="53"/>
    </row>
    <row r="115" ht="15.75" customHeight="1">
      <c r="A115" s="53"/>
      <c r="B115" s="53"/>
      <c r="C115" s="53"/>
      <c r="D115" s="53"/>
      <c r="E115" s="53"/>
      <c r="F115" s="53"/>
      <c r="G115" s="53"/>
      <c r="H115" s="53"/>
    </row>
    <row r="116" ht="15.75" customHeight="1">
      <c r="A116" s="53"/>
      <c r="B116" s="53"/>
      <c r="C116" s="53"/>
      <c r="D116" s="53"/>
      <c r="E116" s="53"/>
      <c r="F116" s="53"/>
      <c r="G116" s="53"/>
      <c r="H116" s="53"/>
    </row>
    <row r="117" ht="15.75" customHeight="1">
      <c r="A117" s="53"/>
      <c r="B117" s="53"/>
      <c r="C117" s="53"/>
      <c r="D117" s="53"/>
      <c r="E117" s="53"/>
      <c r="F117" s="53"/>
      <c r="G117" s="53"/>
      <c r="H117" s="53"/>
    </row>
    <row r="118" ht="15.75" customHeight="1">
      <c r="A118" s="53"/>
      <c r="B118" s="53"/>
      <c r="C118" s="53"/>
      <c r="D118" s="53"/>
      <c r="E118" s="53"/>
      <c r="F118" s="53"/>
      <c r="G118" s="53"/>
      <c r="H118" s="53"/>
    </row>
    <row r="119" ht="15.75" customHeight="1">
      <c r="A119" s="53"/>
      <c r="B119" s="53"/>
      <c r="C119" s="53"/>
      <c r="D119" s="53"/>
      <c r="E119" s="53"/>
      <c r="F119" s="53"/>
      <c r="G119" s="53"/>
      <c r="H119" s="53"/>
    </row>
    <row r="120" ht="15.75" customHeight="1">
      <c r="A120" s="53"/>
      <c r="B120" s="53"/>
      <c r="C120" s="53"/>
      <c r="D120" s="53"/>
      <c r="E120" s="53"/>
      <c r="F120" s="53"/>
      <c r="G120" s="53"/>
      <c r="H120" s="53"/>
    </row>
    <row r="121" ht="15.75" customHeight="1">
      <c r="A121" s="53"/>
      <c r="B121" s="53"/>
      <c r="C121" s="53"/>
      <c r="D121" s="53"/>
      <c r="E121" s="53"/>
      <c r="F121" s="53"/>
      <c r="G121" s="53"/>
      <c r="H121" s="53"/>
    </row>
    <row r="122" ht="15.75" customHeight="1">
      <c r="A122" s="53"/>
      <c r="B122" s="53"/>
      <c r="C122" s="53"/>
      <c r="D122" s="53"/>
      <c r="E122" s="53"/>
      <c r="F122" s="53"/>
      <c r="G122" s="53"/>
      <c r="H122" s="53"/>
    </row>
    <row r="123" ht="15.75" customHeight="1">
      <c r="A123" s="53"/>
      <c r="B123" s="53"/>
      <c r="C123" s="53"/>
      <c r="D123" s="53"/>
      <c r="E123" s="53"/>
      <c r="F123" s="53"/>
      <c r="G123" s="53"/>
      <c r="H123" s="53"/>
    </row>
    <row r="124" ht="15.75" customHeight="1">
      <c r="A124" s="53"/>
      <c r="B124" s="53"/>
      <c r="C124" s="53"/>
      <c r="D124" s="53"/>
      <c r="E124" s="53"/>
      <c r="F124" s="53"/>
      <c r="G124" s="53"/>
      <c r="H124" s="53"/>
    </row>
    <row r="125" ht="15.75" customHeight="1">
      <c r="A125" s="53"/>
      <c r="B125" s="53"/>
      <c r="C125" s="53"/>
      <c r="D125" s="53"/>
      <c r="E125" s="53"/>
      <c r="F125" s="53"/>
      <c r="G125" s="53"/>
      <c r="H125" s="53"/>
    </row>
    <row r="126" ht="15.75" customHeight="1">
      <c r="A126" s="53"/>
      <c r="B126" s="53"/>
      <c r="C126" s="53"/>
      <c r="D126" s="53"/>
      <c r="E126" s="53"/>
      <c r="F126" s="53"/>
      <c r="G126" s="53"/>
      <c r="H126" s="53"/>
    </row>
    <row r="127" ht="15.75" customHeight="1">
      <c r="A127" s="53"/>
      <c r="B127" s="53"/>
      <c r="C127" s="53"/>
      <c r="D127" s="53"/>
      <c r="E127" s="53"/>
      <c r="F127" s="53"/>
      <c r="G127" s="53"/>
      <c r="H127" s="53"/>
    </row>
    <row r="128" ht="15.75" customHeight="1">
      <c r="A128" s="53"/>
      <c r="B128" s="53"/>
      <c r="C128" s="53"/>
      <c r="D128" s="53"/>
      <c r="E128" s="53"/>
      <c r="F128" s="53"/>
      <c r="G128" s="53"/>
      <c r="H128" s="53"/>
    </row>
    <row r="129" ht="15.75" customHeight="1">
      <c r="A129" s="53"/>
      <c r="B129" s="53"/>
      <c r="C129" s="53"/>
      <c r="D129" s="53"/>
      <c r="E129" s="53"/>
      <c r="F129" s="53"/>
      <c r="G129" s="53"/>
      <c r="H129" s="53"/>
    </row>
    <row r="130" ht="15.75" customHeight="1">
      <c r="A130" s="53"/>
      <c r="B130" s="53"/>
      <c r="C130" s="53"/>
      <c r="D130" s="53"/>
      <c r="E130" s="53"/>
      <c r="F130" s="53"/>
      <c r="G130" s="53"/>
      <c r="H130" s="53"/>
    </row>
    <row r="131" ht="15.75" customHeight="1">
      <c r="A131" s="53"/>
      <c r="B131" s="53"/>
      <c r="C131" s="53"/>
      <c r="D131" s="53"/>
      <c r="E131" s="53"/>
      <c r="F131" s="53"/>
      <c r="G131" s="53"/>
      <c r="H131" s="53"/>
    </row>
    <row r="132" ht="15.75" customHeight="1">
      <c r="A132" s="53"/>
      <c r="B132" s="53"/>
      <c r="C132" s="53"/>
      <c r="D132" s="53"/>
      <c r="E132" s="53"/>
      <c r="F132" s="53"/>
      <c r="G132" s="53"/>
      <c r="H132" s="53"/>
    </row>
    <row r="133" ht="15.75" customHeight="1">
      <c r="A133" s="53"/>
      <c r="B133" s="53"/>
      <c r="C133" s="53"/>
      <c r="D133" s="53"/>
      <c r="E133" s="53"/>
      <c r="F133" s="53"/>
      <c r="G133" s="53"/>
      <c r="H133" s="53"/>
    </row>
    <row r="134" ht="15.75" customHeight="1">
      <c r="A134" s="53"/>
      <c r="B134" s="53"/>
      <c r="C134" s="53"/>
      <c r="D134" s="53"/>
      <c r="E134" s="53"/>
      <c r="F134" s="53"/>
      <c r="G134" s="53"/>
      <c r="H134" s="53"/>
    </row>
    <row r="135" ht="15.75" customHeight="1">
      <c r="A135" s="53"/>
      <c r="B135" s="53"/>
      <c r="C135" s="53"/>
      <c r="D135" s="53"/>
      <c r="E135" s="53"/>
      <c r="F135" s="53"/>
      <c r="G135" s="53"/>
      <c r="H135" s="53"/>
    </row>
    <row r="136" ht="15.75" customHeight="1">
      <c r="A136" s="53"/>
      <c r="B136" s="53"/>
      <c r="C136" s="53"/>
      <c r="D136" s="53"/>
      <c r="E136" s="53"/>
      <c r="F136" s="53"/>
      <c r="G136" s="53"/>
      <c r="H136" s="53"/>
    </row>
    <row r="137" ht="15.75" customHeight="1">
      <c r="A137" s="53"/>
      <c r="B137" s="53"/>
      <c r="C137" s="53"/>
      <c r="D137" s="53"/>
      <c r="E137" s="53"/>
      <c r="F137" s="53"/>
      <c r="G137" s="53"/>
      <c r="H137" s="53"/>
    </row>
    <row r="138" ht="15.75" customHeight="1">
      <c r="A138" s="53"/>
      <c r="B138" s="53"/>
      <c r="C138" s="53"/>
      <c r="D138" s="53"/>
      <c r="E138" s="53"/>
      <c r="F138" s="53"/>
      <c r="G138" s="53"/>
      <c r="H138" s="53"/>
    </row>
    <row r="139" ht="15.75" customHeight="1">
      <c r="A139" s="53"/>
      <c r="B139" s="53"/>
      <c r="C139" s="53"/>
      <c r="D139" s="53"/>
      <c r="E139" s="53"/>
      <c r="F139" s="53"/>
      <c r="G139" s="53"/>
      <c r="H139" s="53"/>
    </row>
    <row r="140" ht="15.75" customHeight="1">
      <c r="A140" s="53"/>
      <c r="B140" s="53"/>
      <c r="C140" s="53"/>
      <c r="D140" s="53"/>
      <c r="E140" s="53"/>
      <c r="F140" s="53"/>
      <c r="G140" s="53"/>
      <c r="H140" s="53"/>
    </row>
    <row r="141" ht="15.75" customHeight="1">
      <c r="A141" s="53"/>
      <c r="B141" s="53"/>
      <c r="C141" s="53"/>
      <c r="D141" s="53"/>
      <c r="E141" s="53"/>
      <c r="F141" s="53"/>
      <c r="G141" s="53"/>
      <c r="H141" s="53"/>
    </row>
    <row r="142" ht="15.75" customHeight="1">
      <c r="A142" s="53"/>
      <c r="B142" s="53"/>
      <c r="C142" s="53"/>
      <c r="D142" s="53"/>
      <c r="E142" s="53"/>
      <c r="F142" s="53"/>
      <c r="G142" s="53"/>
      <c r="H142" s="53"/>
    </row>
    <row r="143" ht="15.75" customHeight="1">
      <c r="A143" s="53"/>
      <c r="B143" s="53"/>
      <c r="C143" s="53"/>
      <c r="D143" s="53"/>
      <c r="E143" s="53"/>
      <c r="F143" s="53"/>
      <c r="G143" s="53"/>
      <c r="H143" s="53"/>
    </row>
    <row r="144" ht="15.75" customHeight="1">
      <c r="A144" s="53"/>
      <c r="B144" s="53"/>
      <c r="C144" s="53"/>
      <c r="D144" s="53"/>
      <c r="E144" s="53"/>
      <c r="F144" s="53"/>
      <c r="G144" s="53"/>
      <c r="H144" s="53"/>
    </row>
    <row r="145" ht="15.75" customHeight="1">
      <c r="A145" s="53"/>
      <c r="B145" s="53"/>
      <c r="C145" s="53"/>
      <c r="D145" s="53"/>
      <c r="E145" s="53"/>
      <c r="F145" s="53"/>
      <c r="G145" s="53"/>
      <c r="H145" s="53"/>
    </row>
    <row r="146" ht="15.75" customHeight="1">
      <c r="A146" s="53"/>
      <c r="B146" s="53"/>
      <c r="C146" s="53"/>
      <c r="D146" s="53"/>
      <c r="E146" s="53"/>
      <c r="F146" s="53"/>
      <c r="G146" s="53"/>
      <c r="H146" s="53"/>
    </row>
    <row r="147" ht="15.75" customHeight="1">
      <c r="A147" s="53"/>
      <c r="B147" s="53"/>
      <c r="C147" s="53"/>
      <c r="D147" s="53"/>
      <c r="E147" s="53"/>
      <c r="F147" s="53"/>
      <c r="G147" s="53"/>
      <c r="H147" s="53"/>
    </row>
    <row r="148" ht="15.75" customHeight="1">
      <c r="A148" s="53"/>
      <c r="B148" s="53"/>
      <c r="C148" s="53"/>
      <c r="D148" s="53"/>
      <c r="E148" s="53"/>
      <c r="F148" s="53"/>
      <c r="G148" s="53"/>
      <c r="H148" s="53"/>
    </row>
    <row r="149" ht="15.75" customHeight="1">
      <c r="A149" s="53"/>
      <c r="B149" s="53"/>
      <c r="C149" s="53"/>
      <c r="D149" s="53"/>
      <c r="E149" s="53"/>
      <c r="F149" s="53"/>
      <c r="G149" s="53"/>
      <c r="H149" s="53"/>
    </row>
    <row r="150" ht="15.75" customHeight="1">
      <c r="A150" s="53"/>
      <c r="B150" s="53"/>
      <c r="C150" s="53"/>
      <c r="D150" s="53"/>
      <c r="E150" s="53"/>
      <c r="F150" s="53"/>
      <c r="G150" s="53"/>
      <c r="H150" s="53"/>
    </row>
    <row r="151" ht="15.75" customHeight="1">
      <c r="A151" s="53"/>
      <c r="B151" s="53"/>
      <c r="C151" s="53"/>
      <c r="D151" s="53"/>
      <c r="E151" s="53"/>
      <c r="F151" s="53"/>
      <c r="G151" s="53"/>
      <c r="H151" s="53"/>
    </row>
    <row r="152" ht="15.75" customHeight="1">
      <c r="A152" s="53"/>
      <c r="B152" s="53"/>
      <c r="C152" s="53"/>
      <c r="D152" s="53"/>
      <c r="E152" s="53"/>
      <c r="F152" s="53"/>
      <c r="G152" s="53"/>
      <c r="H152" s="53"/>
    </row>
    <row r="153" ht="15.75" customHeight="1">
      <c r="A153" s="53"/>
      <c r="B153" s="53"/>
      <c r="C153" s="53"/>
      <c r="D153" s="53"/>
      <c r="E153" s="53"/>
      <c r="F153" s="53"/>
      <c r="G153" s="53"/>
      <c r="H153" s="53"/>
    </row>
    <row r="154" ht="15.75" customHeight="1">
      <c r="A154" s="53"/>
      <c r="B154" s="53"/>
      <c r="C154" s="53"/>
      <c r="D154" s="53"/>
      <c r="E154" s="53"/>
      <c r="F154" s="53"/>
      <c r="G154" s="53"/>
      <c r="H154" s="53"/>
    </row>
    <row r="155" ht="15.75" customHeight="1">
      <c r="A155" s="53"/>
      <c r="B155" s="53"/>
      <c r="C155" s="53"/>
      <c r="D155" s="53"/>
      <c r="E155" s="53"/>
      <c r="F155" s="53"/>
      <c r="G155" s="53"/>
      <c r="H155" s="53"/>
    </row>
    <row r="156" ht="15.75" customHeight="1">
      <c r="A156" s="53"/>
      <c r="B156" s="53"/>
      <c r="C156" s="53"/>
      <c r="D156" s="53"/>
      <c r="E156" s="53"/>
      <c r="F156" s="53"/>
      <c r="G156" s="53"/>
      <c r="H156" s="53"/>
    </row>
    <row r="157" ht="15.75" customHeight="1">
      <c r="A157" s="53"/>
      <c r="B157" s="53"/>
      <c r="C157" s="53"/>
      <c r="D157" s="53"/>
      <c r="E157" s="53"/>
      <c r="F157" s="53"/>
      <c r="G157" s="53"/>
      <c r="H157" s="53"/>
    </row>
    <row r="158" ht="15.75" customHeight="1">
      <c r="A158" s="53"/>
      <c r="B158" s="53"/>
      <c r="C158" s="53"/>
      <c r="D158" s="53"/>
      <c r="E158" s="53"/>
      <c r="F158" s="53"/>
      <c r="G158" s="53"/>
      <c r="H158" s="53"/>
    </row>
    <row r="159" ht="15.75" customHeight="1">
      <c r="A159" s="53"/>
      <c r="B159" s="53"/>
      <c r="C159" s="53"/>
      <c r="D159" s="53"/>
      <c r="E159" s="53"/>
      <c r="F159" s="53"/>
      <c r="G159" s="53"/>
      <c r="H159" s="53"/>
    </row>
    <row r="160" ht="15.75" customHeight="1">
      <c r="A160" s="53"/>
      <c r="B160" s="53"/>
      <c r="C160" s="53"/>
      <c r="D160" s="53"/>
      <c r="E160" s="53"/>
      <c r="F160" s="53"/>
      <c r="G160" s="53"/>
      <c r="H160" s="53"/>
    </row>
    <row r="161" ht="15.75" customHeight="1">
      <c r="A161" s="53"/>
      <c r="B161" s="53"/>
      <c r="C161" s="53"/>
      <c r="D161" s="53"/>
      <c r="E161" s="53"/>
      <c r="F161" s="53"/>
      <c r="G161" s="53"/>
      <c r="H161" s="53"/>
    </row>
    <row r="162" ht="15.75" customHeight="1">
      <c r="A162" s="53"/>
      <c r="B162" s="53"/>
      <c r="C162" s="53"/>
      <c r="D162" s="53"/>
      <c r="E162" s="53"/>
      <c r="F162" s="53"/>
      <c r="G162" s="53"/>
      <c r="H162" s="53"/>
    </row>
    <row r="163" ht="15.75" customHeight="1">
      <c r="A163" s="53"/>
      <c r="B163" s="53"/>
      <c r="C163" s="53"/>
      <c r="D163" s="53"/>
      <c r="E163" s="53"/>
      <c r="F163" s="53"/>
      <c r="G163" s="53"/>
      <c r="H163" s="53"/>
    </row>
    <row r="164" ht="15.75" customHeight="1">
      <c r="A164" s="53"/>
      <c r="B164" s="53"/>
      <c r="C164" s="53"/>
      <c r="D164" s="53"/>
      <c r="E164" s="53"/>
      <c r="F164" s="53"/>
      <c r="G164" s="53"/>
      <c r="H164" s="53"/>
    </row>
    <row r="165" ht="15.75" customHeight="1">
      <c r="A165" s="53"/>
      <c r="B165" s="53"/>
      <c r="C165" s="53"/>
      <c r="D165" s="53"/>
      <c r="E165" s="53"/>
      <c r="F165" s="53"/>
      <c r="G165" s="53"/>
      <c r="H165" s="53"/>
    </row>
    <row r="166" ht="15.75" customHeight="1">
      <c r="A166" s="53"/>
      <c r="B166" s="53"/>
      <c r="C166" s="53"/>
      <c r="D166" s="53"/>
      <c r="E166" s="53"/>
      <c r="F166" s="53"/>
      <c r="G166" s="53"/>
      <c r="H166" s="53"/>
    </row>
    <row r="167" ht="15.75" customHeight="1">
      <c r="A167" s="53"/>
      <c r="B167" s="53"/>
      <c r="C167" s="53"/>
      <c r="D167" s="53"/>
      <c r="E167" s="53"/>
      <c r="F167" s="53"/>
      <c r="G167" s="53"/>
      <c r="H167" s="53"/>
    </row>
    <row r="168" ht="15.75" customHeight="1">
      <c r="A168" s="53"/>
      <c r="B168" s="53"/>
      <c r="C168" s="53"/>
      <c r="D168" s="53"/>
      <c r="E168" s="53"/>
      <c r="F168" s="53"/>
      <c r="G168" s="53"/>
      <c r="H168" s="53"/>
    </row>
    <row r="169" ht="15.75" customHeight="1">
      <c r="A169" s="53"/>
      <c r="B169" s="53"/>
      <c r="C169" s="53"/>
      <c r="D169" s="53"/>
      <c r="E169" s="53"/>
      <c r="F169" s="53"/>
      <c r="G169" s="53"/>
      <c r="H169" s="53"/>
    </row>
    <row r="170" ht="15.75" customHeight="1">
      <c r="A170" s="53"/>
      <c r="B170" s="53"/>
      <c r="C170" s="53"/>
      <c r="D170" s="53"/>
      <c r="E170" s="53"/>
      <c r="F170" s="53"/>
      <c r="G170" s="53"/>
      <c r="H170" s="53"/>
    </row>
    <row r="171" ht="15.75" customHeight="1">
      <c r="A171" s="53"/>
      <c r="B171" s="53"/>
      <c r="C171" s="53"/>
      <c r="D171" s="53"/>
      <c r="E171" s="53"/>
      <c r="F171" s="53"/>
      <c r="G171" s="53"/>
      <c r="H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</row>
  </sheetData>
  <drawing r:id="rId1"/>
</worksheet>
</file>